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usuario\Documents\AMAR DAS\ORGANIZACIÓN\MEMORIA\2022\FECU\APUNTES\"/>
    </mc:Choice>
  </mc:AlternateContent>
  <xr:revisionPtr revIDLastSave="0" documentId="13_ncr:1_{D4BFC452-4602-4C7C-B5AD-D122D6591A68}" xr6:coauthVersionLast="47" xr6:coauthVersionMax="47" xr10:uidLastSave="{00000000-0000-0000-0000-000000000000}"/>
  <bookViews>
    <workbookView xWindow="-120" yWindow="-120" windowWidth="24240" windowHeight="13140" tabRatio="902" firstSheet="1" activeTab="4" xr2:uid="{00000000-000D-0000-FFFF-FFFF00000000}"/>
  </bookViews>
  <sheets>
    <sheet name="Balance 2022" sheetId="1" r:id="rId1"/>
    <sheet name="EERR Anual" sheetId="2" r:id="rId2"/>
    <sheet name="Detalle Contable" sheetId="3" r:id="rId3"/>
    <sheet name="% Gastos" sheetId="4" r:id="rId4"/>
    <sheet name="FECU Indicadores" sheetId="6" r:id="rId5"/>
    <sheet name="FECU Estado Financiero" sheetId="7" r:id="rId6"/>
    <sheet name="FECU Estado Actividades" sheetId="8" r:id="rId7"/>
    <sheet name="FECU Flujo Efectivo" sheetId="9" r:id="rId8"/>
  </sheets>
  <definedNames>
    <definedName name="_xlnm.Print_Area" localSheetId="0">'Balance 2022'!$B$5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8" l="1"/>
  <c r="D31" i="9"/>
  <c r="D23" i="9"/>
  <c r="E20" i="8"/>
  <c r="E19" i="8"/>
  <c r="E28" i="8"/>
  <c r="E22" i="8"/>
  <c r="E18" i="8"/>
  <c r="E23" i="8" s="1"/>
  <c r="E7" i="8" l="1"/>
  <c r="E5" i="8" s="1"/>
  <c r="D28" i="8"/>
  <c r="E10" i="8"/>
  <c r="D10" i="8"/>
  <c r="D5" i="8"/>
  <c r="D15" i="8" s="1"/>
  <c r="M6" i="7"/>
  <c r="F24" i="7"/>
  <c r="G9" i="7"/>
  <c r="G8" i="7"/>
  <c r="G6" i="7" s="1"/>
  <c r="G13" i="7" s="1"/>
  <c r="G24" i="7" s="1"/>
  <c r="M18" i="7"/>
  <c r="M24" i="7" s="1"/>
  <c r="L18" i="7"/>
  <c r="L22" i="7" s="1"/>
  <c r="L6" i="7"/>
  <c r="L13" i="7" s="1"/>
  <c r="E22" i="7"/>
  <c r="E24" i="7" s="1"/>
  <c r="E16" i="7"/>
  <c r="E9" i="7"/>
  <c r="E6" i="7"/>
  <c r="E13" i="7" s="1"/>
  <c r="G6" i="6"/>
  <c r="G7" i="6" s="1"/>
  <c r="E7" i="6"/>
  <c r="D21" i="4"/>
  <c r="D20" i="4"/>
  <c r="D19" i="4"/>
  <c r="D15" i="4"/>
  <c r="D14" i="4"/>
  <c r="D13" i="4"/>
  <c r="C24" i="4"/>
  <c r="D18" i="4" s="1"/>
  <c r="L24" i="7" l="1"/>
  <c r="E15" i="8"/>
  <c r="E30" i="8" s="1"/>
  <c r="D6" i="9"/>
  <c r="D16" i="9" s="1"/>
  <c r="D16" i="4"/>
  <c r="D22" i="4"/>
  <c r="D11" i="4"/>
  <c r="D24" i="4" s="1"/>
  <c r="D17" i="4"/>
  <c r="D23" i="4"/>
  <c r="D12" i="4"/>
  <c r="D30" i="8"/>
  <c r="D40" i="9" l="1"/>
  <c r="D36" i="9" s="1"/>
  <c r="D34" i="9"/>
  <c r="B40" i="1"/>
  <c r="J39" i="1"/>
  <c r="J41" i="1" s="1"/>
  <c r="I39" i="1"/>
  <c r="H39" i="1"/>
  <c r="H41" i="1" s="1"/>
  <c r="G39" i="1"/>
  <c r="G41" i="1" s="1"/>
  <c r="F39" i="1"/>
  <c r="F41" i="1" s="1"/>
  <c r="E39" i="1"/>
  <c r="E41" i="1" s="1"/>
  <c r="D39" i="1"/>
  <c r="D41" i="1" s="1"/>
  <c r="C39" i="1"/>
  <c r="C41" i="1" s="1"/>
  <c r="I41" i="1" l="1"/>
  <c r="G1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</author>
  </authors>
  <commentList>
    <comment ref="B5" authorId="0" shapeId="0" xr:uid="{164E6586-6D01-4BCF-8510-BE7C90FF3EE0}">
      <text>
        <r>
          <rPr>
            <b/>
            <sz val="9"/>
            <color rgb="FF000000"/>
            <rFont val="Tahoma"/>
            <family val="2"/>
          </rPr>
          <t>que son las restricciones?</t>
        </r>
      </text>
    </comment>
  </commentList>
</comments>
</file>

<file path=xl/sharedStrings.xml><?xml version="1.0" encoding="utf-8"?>
<sst xmlns="http://schemas.openxmlformats.org/spreadsheetml/2006/main" count="320" uniqueCount="195">
  <si>
    <t>Razon Social</t>
  </si>
  <si>
    <t>Fundacion Social Amar Das</t>
  </si>
  <si>
    <t>RUT</t>
  </si>
  <si>
    <t>65.188.986-3</t>
  </si>
  <si>
    <t>Direccion</t>
  </si>
  <si>
    <t>V reyes 4273</t>
  </si>
  <si>
    <t>Ciudad</t>
  </si>
  <si>
    <t>Ñuñoa</t>
  </si>
  <si>
    <t>BALANCE GENERAL 2022</t>
  </si>
  <si>
    <t>Periodo Enero a Diciembre</t>
  </si>
  <si>
    <t>Cuenta</t>
  </si>
  <si>
    <t>Descripcion Cuenta</t>
  </si>
  <si>
    <t>Debito</t>
  </si>
  <si>
    <t>Credito</t>
  </si>
  <si>
    <t>Saldo Deudor</t>
  </si>
  <si>
    <t>Saldo Acreedor</t>
  </si>
  <si>
    <t>Activo</t>
  </si>
  <si>
    <t>Pasivo</t>
  </si>
  <si>
    <t>Perdida</t>
  </si>
  <si>
    <t>Ganancia</t>
  </si>
  <si>
    <t>CUENTA CORRIENTE BANCO</t>
  </si>
  <si>
    <t>ANTICIPO PROVEEDORES</t>
  </si>
  <si>
    <t>ARRIENDOS ANTICIPADOS</t>
  </si>
  <si>
    <t>MERCADERIAS</t>
  </si>
  <si>
    <t>GARANTIA DE ARRIENDO</t>
  </si>
  <si>
    <t>INSTALACIONES</t>
  </si>
  <si>
    <t>FONDOS POR RENDIR</t>
  </si>
  <si>
    <t>ANTICIPO HONORARIOS</t>
  </si>
  <si>
    <t>PROVEEDORES</t>
  </si>
  <si>
    <t>HONORARIOS POR PAGAR</t>
  </si>
  <si>
    <t>RETENC. SEGUNDA CATEGORIA</t>
  </si>
  <si>
    <t>CAPITAL</t>
  </si>
  <si>
    <t>UTILIDAD ACUMULADA</t>
  </si>
  <si>
    <t>PERDIDA ACUMULADA</t>
  </si>
  <si>
    <t>ADMINISTRACION</t>
  </si>
  <si>
    <t>HONORARIOS</t>
  </si>
  <si>
    <t>ALIMENTOS</t>
  </si>
  <si>
    <t xml:space="preserve">TRANSPORTE </t>
  </si>
  <si>
    <t>GASTOS OPERACIONALES</t>
  </si>
  <si>
    <t>GASTOS DE REPRESENTACION</t>
  </si>
  <si>
    <t>LIMPIEZA Y JARDIN</t>
  </si>
  <si>
    <t>PUBLICIDAD</t>
  </si>
  <si>
    <t xml:space="preserve">ENVASES </t>
  </si>
  <si>
    <t>ARRIENDOS</t>
  </si>
  <si>
    <t>GASTOS BANCARIOS</t>
  </si>
  <si>
    <t>OTROS GASTOS GENERALES</t>
  </si>
  <si>
    <t>SEGUROS</t>
  </si>
  <si>
    <t>DONACIONES</t>
  </si>
  <si>
    <t>Declaro que todas las  anotaciones  registradas, en  mis</t>
  </si>
  <si>
    <t>libros de contabilidad y en la confección de este balance</t>
  </si>
  <si>
    <t>responden  a  antecedentes  entregados  por  mí,  por lo</t>
  </si>
  <si>
    <t>tanto asumo  la responsabilidad de conformidad al ART.</t>
  </si>
  <si>
    <t>100 del Código Tributario.</t>
  </si>
  <si>
    <t xml:space="preserve">                       Representante Legal</t>
  </si>
  <si>
    <t>Estado Resultado Empresa</t>
  </si>
  <si>
    <t>Tema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</si>
  <si>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</si>
  <si>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</si>
  <si>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</si>
  <si>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</si>
  <si>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</si>
  <si>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</si>
  <si>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</si>
  <si>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</si>
  <si>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</si>
  <si>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</si>
  <si>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</si>
  <si>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</si>
  <si>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</si>
  <si>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Ingresos de Explotacion</t>
  </si>
  <si>
    <t>+</t>
  </si>
  <si>
    <t>Costos de Explotacion</t>
  </si>
  <si>
    <t>-</t>
  </si>
  <si>
    <t>Resultado Bruto</t>
  </si>
  <si>
    <t>=</t>
  </si>
  <si>
    <t>Gastos de Administracion y Ventas</t>
  </si>
  <si>
    <t>Resultado Operacional</t>
  </si>
  <si>
    <t>Otros Ingresos fuera de explotacion</t>
  </si>
  <si>
    <t>Otros Egresos fuera de explotacion</t>
  </si>
  <si>
    <t>Resultado No Operacional</t>
  </si>
  <si>
    <t>Correccion Monetaria</t>
  </si>
  <si>
    <t>Resultado antes de Impuesto</t>
  </si>
  <si>
    <t>Impuesto a la Renta</t>
  </si>
  <si>
    <t>Resultado del ejercicio</t>
  </si>
  <si>
    <t>Estado Resultado Empresa - Detalle Contable</t>
  </si>
  <si>
    <t>Plan Cuenta</t>
  </si>
  <si>
    <t>4102003-DONACIONES</t>
  </si>
  <si>
    <t>3101003-HONORARIOS</t>
  </si>
  <si>
    <t>3101005-ALIMENTOS</t>
  </si>
  <si>
    <t xml:space="preserve">3101006-TRANSPORTE </t>
  </si>
  <si>
    <t>3101007-GASTOS OPERACIONALES</t>
  </si>
  <si>
    <t xml:space="preserve">3101012-ENVASES </t>
  </si>
  <si>
    <t>3101002-ADMINISTRACION</t>
  </si>
  <si>
    <t>3101008-GASTOS DE REPRESENTACION</t>
  </si>
  <si>
    <t>3101009-LIMPIEZA Y JARDIN</t>
  </si>
  <si>
    <t>3101010-PUBLICIDAD</t>
  </si>
  <si>
    <t>3102002-ARRIENDOS</t>
  </si>
  <si>
    <t>3102003-GASTOS BANCARIOS</t>
  </si>
  <si>
    <t>3102007-OTROS GASTOS GENERALES</t>
  </si>
  <si>
    <t>3102008-SEGUROS</t>
  </si>
  <si>
    <t>DISTRIBUCION % GASTOS</t>
  </si>
  <si>
    <t>CUENTA</t>
  </si>
  <si>
    <t>Monto</t>
  </si>
  <si>
    <t>%</t>
  </si>
  <si>
    <t xml:space="preserve"> </t>
  </si>
  <si>
    <t>Indicadores Financieros</t>
  </si>
  <si>
    <t>Ingresos (en M$)</t>
  </si>
  <si>
    <t>Con restricciones</t>
  </si>
  <si>
    <t>Sin restricciones</t>
  </si>
  <si>
    <t>TOTAL DE INGRESOS</t>
  </si>
  <si>
    <t>Otros Indicadores relevantes</t>
  </si>
  <si>
    <t>Donaciones acogidas a Benef. Trib</t>
  </si>
  <si>
    <t>Total Ingresos</t>
  </si>
  <si>
    <t>Gastos Administrativos</t>
  </si>
  <si>
    <t>Gastos Totales</t>
  </si>
  <si>
    <t>ACTIVOS</t>
  </si>
  <si>
    <t>PASIVOS</t>
  </si>
  <si>
    <t>Corriente</t>
  </si>
  <si>
    <t>Disponible: Caja y Bancos</t>
  </si>
  <si>
    <t>Obligaciones con Bancos</t>
  </si>
  <si>
    <t>Cuentas por Pagar y Acreedores</t>
  </si>
  <si>
    <t>Otros Activos Circulantes</t>
  </si>
  <si>
    <t>Otros Pasivos</t>
  </si>
  <si>
    <t>Existencias</t>
  </si>
  <si>
    <t>Garantias Entregadas</t>
  </si>
  <si>
    <t>Gastos Pagados por Anticipado</t>
  </si>
  <si>
    <t>Total Activo Circulante</t>
  </si>
  <si>
    <t>Total Pasivo Circulante</t>
  </si>
  <si>
    <t>Otros Activos</t>
  </si>
  <si>
    <t>Activo Fijo</t>
  </si>
  <si>
    <t>Pasivo No Corriente</t>
  </si>
  <si>
    <t>Activos Años Anteriores</t>
  </si>
  <si>
    <t>Vehiculo</t>
  </si>
  <si>
    <t>Patrimonio</t>
  </si>
  <si>
    <t>Maquinas y Equipos</t>
  </si>
  <si>
    <t>Cuenta del Fundador</t>
  </si>
  <si>
    <t>Activo No Corriente</t>
  </si>
  <si>
    <t>Déficit/Superávit del año anterior</t>
  </si>
  <si>
    <t>Déficit/Superávit del Ejercicio</t>
  </si>
  <si>
    <t xml:space="preserve">Total Otros Activos </t>
  </si>
  <si>
    <t xml:space="preserve">Total Otros Activos y Patrimonio </t>
  </si>
  <si>
    <t>TOTAL ACTIVOS</t>
  </si>
  <si>
    <t>TOTAL PASIVOS</t>
  </si>
  <si>
    <t>Balance General al 31 de Diciembre de 2022 (Estado de Posición Financiera)</t>
  </si>
  <si>
    <t>Cuentas por Cobrar- Anticipos</t>
  </si>
  <si>
    <t>Ingresos Operacionales</t>
  </si>
  <si>
    <t>Sector Privado</t>
  </si>
  <si>
    <t>Aportes Societarios</t>
  </si>
  <si>
    <t>Donaciones</t>
  </si>
  <si>
    <t>Proyectos</t>
  </si>
  <si>
    <t>Otros Actividades</t>
  </si>
  <si>
    <t>Sector Público</t>
  </si>
  <si>
    <t>Subvenciones</t>
  </si>
  <si>
    <t>Venta de bienes y Servicios</t>
  </si>
  <si>
    <t>Otros</t>
  </si>
  <si>
    <t>Total Ingresos Operacionales</t>
  </si>
  <si>
    <t>Gastos Operacionales</t>
  </si>
  <si>
    <t>Costo Operacional</t>
  </si>
  <si>
    <t>Gastos Administración</t>
  </si>
  <si>
    <t>Gastos Básicos</t>
  </si>
  <si>
    <t>Arriendo</t>
  </si>
  <si>
    <t>Total Gastos Operacionales</t>
  </si>
  <si>
    <t>Gastos No Operacionales</t>
  </si>
  <si>
    <t>Gastos Financieros</t>
  </si>
  <si>
    <t>Déficit Acumulado</t>
  </si>
  <si>
    <t>Total Gastos No Operacionales</t>
  </si>
  <si>
    <t>Déficit / Superávit del Ejercicio</t>
  </si>
  <si>
    <t>Estado de Actividades 1° de Enero al 31 de Diciembre de 2022</t>
  </si>
  <si>
    <t>Flujo de Efectivo: proveniente de Actividades Operacionales</t>
  </si>
  <si>
    <t>(+)</t>
  </si>
  <si>
    <t>(-)</t>
  </si>
  <si>
    <t>Sueldos y Honorarios pagados</t>
  </si>
  <si>
    <t>Impuestos Pagados</t>
  </si>
  <si>
    <t>Flujo Neto Operacional</t>
  </si>
  <si>
    <t>Flujo de Efectivo: proveniente de Actividades de Inversión</t>
  </si>
  <si>
    <t>Venta Activo Fijo</t>
  </si>
  <si>
    <t>Compra de Activos Fijos</t>
  </si>
  <si>
    <t>Inversión de largo Plazo</t>
  </si>
  <si>
    <t>Flujo Neto de Inversión</t>
  </si>
  <si>
    <t>Flujo de Efectivo: proveniente de Actividades de Financiamiento</t>
  </si>
  <si>
    <t>Préstamos recibidos</t>
  </si>
  <si>
    <t>Intereses Recibidos</t>
  </si>
  <si>
    <t>Pago de Préstamos</t>
  </si>
  <si>
    <t>Flujo de Financiamiento</t>
  </si>
  <si>
    <t>Flujo Neto Total</t>
  </si>
  <si>
    <t>Variación Neta del Efectivo</t>
  </si>
  <si>
    <t>Saldo Inicial de Efectivo</t>
  </si>
  <si>
    <t>Saldo Final de Efectivo</t>
  </si>
  <si>
    <t>gasto Bancario</t>
  </si>
  <si>
    <t>Arriendos</t>
  </si>
  <si>
    <t>Administracion</t>
  </si>
  <si>
    <t>Alimentos</t>
  </si>
  <si>
    <t xml:space="preserve">Otros pagos directos </t>
  </si>
  <si>
    <t>Mantenciones</t>
  </si>
  <si>
    <t>Estado Flujo de Efectivo 1°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</si>
</sst>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_ ;[Red]\-0\ "/>
  </numFmts>
  <fonts count="19" x14ac:knownFonts="1">
    <font>
      <sz val="11"/>
      <color rgb="FF000000"/>
      <name val="Calibri"/>
    </font>
    <font>
      <sz val="11"/>
      <color rgb="FF000000"/>
      <name val="Calibri"/>
      <family val="2"/>
    </font>
    <font>
      <sz val="9"/>
      <color theme="1"/>
      <name val="Arial Narrow"/>
      <family val="2"/>
    </font>
    <font>
      <sz val="9"/>
      <color rgb="FF000000"/>
      <name val="Arial Narrow"/>
      <family val="2"/>
    </font>
    <font>
      <b/>
      <u val="double"/>
      <sz val="9"/>
      <color theme="1"/>
      <name val="Arial Narrow"/>
      <family val="2"/>
    </font>
    <font>
      <b/>
      <sz val="9"/>
      <color rgb="FF000000"/>
      <name val="Arial Narrow"/>
      <family val="2"/>
    </font>
    <font>
      <sz val="12"/>
      <color rgb="FFFF0000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</font>
    <font>
      <b/>
      <u val="double"/>
      <sz val="18"/>
      <name val="Calibri"/>
      <family val="2"/>
      <scheme val="minor"/>
    </font>
    <font>
      <b/>
      <u val="double"/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2" fillId="0" borderId="2" xfId="0" applyFont="1" applyBorder="1"/>
    <xf numFmtId="0" fontId="3" fillId="0" borderId="0" xfId="0" applyFont="1"/>
    <xf numFmtId="0" fontId="3" fillId="0" borderId="7" xfId="0" applyFont="1" applyBorder="1"/>
    <xf numFmtId="0" fontId="3" fillId="0" borderId="1" xfId="0" applyFont="1" applyBorder="1"/>
    <xf numFmtId="38" fontId="3" fillId="0" borderId="1" xfId="0" applyNumberFormat="1" applyFont="1" applyBorder="1"/>
    <xf numFmtId="0" fontId="3" fillId="3" borderId="1" xfId="0" applyFont="1" applyFill="1" applyBorder="1"/>
    <xf numFmtId="0" fontId="3" fillId="4" borderId="1" xfId="0" applyFont="1" applyFill="1" applyBorder="1"/>
    <xf numFmtId="38" fontId="3" fillId="4" borderId="1" xfId="0" applyNumberFormat="1" applyFont="1" applyFill="1" applyBorder="1"/>
    <xf numFmtId="0" fontId="5" fillId="2" borderId="1" xfId="0" applyFont="1" applyFill="1" applyBorder="1" applyAlignment="1">
      <alignment horizontal="center" wrapText="1"/>
    </xf>
    <xf numFmtId="0" fontId="3" fillId="0" borderId="3" xfId="0" applyFont="1" applyBorder="1"/>
    <xf numFmtId="0" fontId="5" fillId="0" borderId="0" xfId="0" applyFont="1"/>
    <xf numFmtId="0" fontId="5" fillId="0" borderId="2" xfId="0" applyFont="1" applyBorder="1"/>
    <xf numFmtId="38" fontId="5" fillId="0" borderId="4" xfId="0" applyNumberFormat="1" applyFont="1" applyBorder="1"/>
    <xf numFmtId="38" fontId="5" fillId="0" borderId="3" xfId="0" applyNumberFormat="1" applyFont="1" applyBorder="1"/>
    <xf numFmtId="0" fontId="3" fillId="0" borderId="2" xfId="0" applyFont="1" applyBorder="1"/>
    <xf numFmtId="0" fontId="3" fillId="0" borderId="5" xfId="0" applyFont="1" applyBorder="1"/>
    <xf numFmtId="38" fontId="3" fillId="0" borderId="2" xfId="0" applyNumberFormat="1" applyFont="1" applyBorder="1"/>
    <xf numFmtId="38" fontId="3" fillId="0" borderId="5" xfId="0" applyNumberFormat="1" applyFont="1" applyBorder="1"/>
    <xf numFmtId="0" fontId="3" fillId="0" borderId="6" xfId="0" applyFont="1" applyBorder="1"/>
    <xf numFmtId="0" fontId="2" fillId="0" borderId="8" xfId="0" applyFont="1" applyBorder="1"/>
    <xf numFmtId="38" fontId="3" fillId="0" borderId="9" xfId="0" applyNumberFormat="1" applyFont="1" applyBorder="1"/>
    <xf numFmtId="38" fontId="3" fillId="0" borderId="10" xfId="0" applyNumberFormat="1" applyFont="1" applyBorder="1"/>
    <xf numFmtId="38" fontId="3" fillId="0" borderId="11" xfId="0" applyNumberFormat="1" applyFont="1" applyBorder="1"/>
    <xf numFmtId="38" fontId="2" fillId="0" borderId="2" xfId="0" applyNumberFormat="1" applyFont="1" applyBorder="1"/>
    <xf numFmtId="9" fontId="2" fillId="0" borderId="0" xfId="2" applyFont="1"/>
    <xf numFmtId="9" fontId="2" fillId="0" borderId="2" xfId="2" applyFont="1" applyBorder="1"/>
    <xf numFmtId="9" fontId="2" fillId="0" borderId="12" xfId="2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38" fontId="0" fillId="0" borderId="0" xfId="0" applyNumberFormat="1"/>
    <xf numFmtId="0" fontId="0" fillId="0" borderId="16" xfId="0" applyBorder="1"/>
    <xf numFmtId="38" fontId="6" fillId="0" borderId="0" xfId="0" applyNumberFormat="1" applyFont="1"/>
    <xf numFmtId="38" fontId="0" fillId="0" borderId="0" xfId="0" applyNumberFormat="1" applyAlignment="1">
      <alignment vertical="center"/>
    </xf>
    <xf numFmtId="38" fontId="6" fillId="0" borderId="0" xfId="0" applyNumberFormat="1" applyFont="1" applyAlignment="1">
      <alignment vertical="center"/>
    </xf>
    <xf numFmtId="38" fontId="0" fillId="0" borderId="19" xfId="0" applyNumberFormat="1" applyBorder="1" applyAlignment="1">
      <alignment vertical="center"/>
    </xf>
    <xf numFmtId="38" fontId="6" fillId="0" borderId="0" xfId="0" applyNumberFormat="1" applyFont="1" applyAlignment="1">
      <alignment horizontal="center"/>
    </xf>
    <xf numFmtId="38" fontId="9" fillId="0" borderId="0" xfId="0" applyNumberFormat="1" applyFont="1"/>
    <xf numFmtId="38" fontId="8" fillId="0" borderId="0" xfId="0" applyNumberFormat="1" applyFont="1"/>
    <xf numFmtId="41" fontId="9" fillId="0" borderId="0" xfId="1" applyFont="1" applyAlignment="1">
      <alignment horizontal="center" vertical="center"/>
    </xf>
    <xf numFmtId="41" fontId="9" fillId="0" borderId="0" xfId="1" applyFont="1" applyFill="1" applyAlignment="1">
      <alignment vertical="center"/>
    </xf>
    <xf numFmtId="0" fontId="10" fillId="5" borderId="13" xfId="0" applyFont="1" applyFill="1" applyBorder="1" applyAlignment="1">
      <alignment horizontal="left"/>
    </xf>
    <xf numFmtId="0" fontId="10" fillId="5" borderId="13" xfId="0" applyFont="1" applyFill="1" applyBorder="1" applyAlignment="1">
      <alignment horizontal="center"/>
    </xf>
    <xf numFmtId="41" fontId="10" fillId="5" borderId="13" xfId="1" applyFont="1" applyFill="1" applyBorder="1" applyAlignment="1">
      <alignment horizontal="center"/>
    </xf>
    <xf numFmtId="38" fontId="11" fillId="5" borderId="0" xfId="0" applyNumberFormat="1" applyFont="1" applyFill="1"/>
    <xf numFmtId="38" fontId="12" fillId="0" borderId="0" xfId="0" applyNumberFormat="1" applyFont="1"/>
    <xf numFmtId="38" fontId="11" fillId="0" borderId="0" xfId="0" applyNumberFormat="1" applyFont="1"/>
    <xf numFmtId="0" fontId="12" fillId="0" borderId="0" xfId="0" applyFont="1"/>
    <xf numFmtId="0" fontId="11" fillId="0" borderId="0" xfId="0" applyFont="1"/>
    <xf numFmtId="0" fontId="10" fillId="0" borderId="13" xfId="0" applyFont="1" applyBorder="1" applyAlignment="1">
      <alignment horizontal="left"/>
    </xf>
    <xf numFmtId="38" fontId="10" fillId="0" borderId="13" xfId="0" applyNumberFormat="1" applyFont="1" applyBorder="1"/>
    <xf numFmtId="0" fontId="10" fillId="0" borderId="0" xfId="0" applyFont="1"/>
    <xf numFmtId="0" fontId="12" fillId="0" borderId="13" xfId="0" applyFont="1" applyBorder="1"/>
    <xf numFmtId="0" fontId="11" fillId="0" borderId="13" xfId="0" applyFont="1" applyBorder="1"/>
    <xf numFmtId="38" fontId="12" fillId="0" borderId="13" xfId="0" applyNumberFormat="1" applyFont="1" applyBorder="1"/>
    <xf numFmtId="0" fontId="11" fillId="0" borderId="13" xfId="0" applyFont="1" applyBorder="1" applyAlignment="1">
      <alignment horizontal="left"/>
    </xf>
    <xf numFmtId="164" fontId="10" fillId="0" borderId="13" xfId="0" applyNumberFormat="1" applyFont="1" applyBorder="1" applyAlignment="1">
      <alignment horizontal="center"/>
    </xf>
    <xf numFmtId="0" fontId="10" fillId="0" borderId="15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0" xfId="0" applyFont="1" applyAlignment="1">
      <alignment horizontal="left"/>
    </xf>
    <xf numFmtId="41" fontId="10" fillId="0" borderId="13" xfId="1" applyFont="1" applyFill="1" applyBorder="1" applyAlignment="1">
      <alignment horizontal="center"/>
    </xf>
    <xf numFmtId="38" fontId="10" fillId="5" borderId="13" xfId="0" applyNumberFormat="1" applyFont="1" applyFill="1" applyBorder="1"/>
    <xf numFmtId="164" fontId="10" fillId="5" borderId="13" xfId="0" applyNumberFormat="1" applyFont="1" applyFill="1" applyBorder="1" applyAlignment="1">
      <alignment horizontal="center"/>
    </xf>
    <xf numFmtId="41" fontId="12" fillId="0" borderId="13" xfId="1" applyFont="1" applyFill="1" applyBorder="1"/>
    <xf numFmtId="0" fontId="15" fillId="0" borderId="0" xfId="0" applyFont="1"/>
    <xf numFmtId="0" fontId="12" fillId="0" borderId="14" xfId="0" applyFont="1" applyBorder="1"/>
    <xf numFmtId="0" fontId="12" fillId="0" borderId="15" xfId="0" applyFont="1" applyBorder="1"/>
    <xf numFmtId="41" fontId="12" fillId="0" borderId="0" xfId="0" applyNumberFormat="1" applyFont="1"/>
    <xf numFmtId="0" fontId="12" fillId="0" borderId="20" xfId="0" applyFont="1" applyBorder="1"/>
    <xf numFmtId="0" fontId="12" fillId="0" borderId="21" xfId="0" applyFont="1" applyBorder="1"/>
    <xf numFmtId="41" fontId="12" fillId="0" borderId="0" xfId="1" applyFont="1" applyFill="1"/>
    <xf numFmtId="0" fontId="12" fillId="0" borderId="0" xfId="0" applyFont="1" applyAlignment="1">
      <alignment horizontal="right"/>
    </xf>
    <xf numFmtId="38" fontId="17" fillId="0" borderId="0" xfId="0" applyNumberFormat="1" applyFont="1"/>
    <xf numFmtId="3" fontId="12" fillId="0" borderId="0" xfId="0" applyNumberFormat="1" applyFont="1"/>
    <xf numFmtId="0" fontId="10" fillId="5" borderId="0" xfId="0" applyFont="1" applyFill="1" applyAlignment="1">
      <alignment horizontal="left"/>
    </xf>
    <xf numFmtId="38" fontId="10" fillId="5" borderId="0" xfId="0" applyNumberFormat="1" applyFont="1" applyFill="1"/>
    <xf numFmtId="0" fontId="12" fillId="5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8" fontId="9" fillId="0" borderId="6" xfId="0" applyNumberFormat="1" applyFont="1" applyBorder="1" applyAlignment="1">
      <alignment horizontal="center"/>
    </xf>
    <xf numFmtId="10" fontId="9" fillId="0" borderId="0" xfId="2" applyNumberFormat="1" applyFont="1" applyAlignment="1">
      <alignment horizontal="center" vertical="center"/>
    </xf>
    <xf numFmtId="38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0" fillId="5" borderId="13" xfId="0" applyFont="1" applyFill="1" applyBorder="1" applyAlignment="1">
      <alignment horizontal="lef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  <xf numFmtId="9" fontId="9" fillId="0" borderId="19" xfId="2" applyFont="1" applyBorder="1" applyAlignment="1">
      <alignment horizontal="center" vertical="center"/>
    </xf>
    <xf numFmtId="9" fontId="9" fillId="0" borderId="0" xfId="2" applyFont="1" applyBorder="1" applyAlignment="1">
      <alignment horizontal="center" vertical="center"/>
    </xf>
    <xf numFmtId="38" fontId="9" fillId="0" borderId="19" xfId="0" applyNumberFormat="1" applyFont="1" applyBorder="1" applyAlignment="1">
      <alignment horizontal="center" vertical="center"/>
    </xf>
    <xf numFmtId="38" fontId="9" fillId="0" borderId="0" xfId="0" applyNumberFormat="1" applyFont="1" applyAlignment="1">
      <alignment horizontal="center" vertical="center"/>
    </xf>
    <xf numFmtId="0" fontId="12" fillId="0" borderId="13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0" fillId="5" borderId="13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5" borderId="14" xfId="0" applyFont="1" applyFill="1" applyBorder="1" applyAlignment="1">
      <alignment horizontal="left"/>
    </xf>
    <xf numFmtId="0" fontId="10" fillId="5" borderId="15" xfId="0" applyFont="1" applyFill="1" applyBorder="1" applyAlignment="1">
      <alignment horizontal="left"/>
    </xf>
    <xf numFmtId="0" fontId="10" fillId="5" borderId="19" xfId="0" applyFont="1" applyFill="1" applyBorder="1" applyAlignment="1">
      <alignment horizontal="left"/>
    </xf>
    <xf numFmtId="0" fontId="10" fillId="5" borderId="0" xfId="0" applyFont="1" applyFill="1" applyAlignment="1">
      <alignment horizontal="left"/>
    </xf>
    <xf numFmtId="0" fontId="16" fillId="5" borderId="0" xfId="0" applyFont="1" applyFill="1" applyAlignment="1">
      <alignment horizontal="left"/>
    </xf>
    <xf numFmtId="0" fontId="10" fillId="5" borderId="0" xfId="0" applyFont="1" applyFill="1" applyAlignment="1">
      <alignment horizontal="center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420687</xdr:colOff>
      <xdr:row>0</xdr:row>
      <xdr:rowOff>0</xdr:rowOff>
    </xdr:from>
    <xdr:to>
      <xdr:col>8</xdr:col>
      <xdr:colOff>392875</xdr:colOff>
      <xdr:row>8</xdr:row>
      <xdr:rowOff>111125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C636DA-C542-4AF1-BC4C-4EEF135FF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75875" y="0"/>
          <a:ext cx="1269175" cy="1254125"/>
        </a:xfrm>
        <a:prstGeom prst="rect">
          <a:avLst/>
        </a:prstGeom>
      </xdr:spPr>
    </xdr:pic>
    <xdr:clientData/>
  </xdr:twoCellAnchor>
  <xdr:twoCellAnchor editAs="oneCell">
    <xdr:from>
      <xdr:col>5</xdr:col>
      <xdr:colOff>1198563</xdr:colOff>
      <xdr:row>41</xdr:row>
      <xdr:rowOff>87313</xdr:rowOff>
    </xdr:from>
    <xdr:to>
      <xdr:col>8</xdr:col>
      <xdr:colOff>665278</xdr:colOff>
      <xdr:row>49</xdr:row>
      <xdr:rowOff>25381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AC6752-9BE0-9573-D253-6E59E2AC7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31376" y="5945188"/>
          <a:ext cx="1990840" cy="1089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555625</xdr:colOff>
      <xdr:row>0</xdr:row>
      <xdr:rowOff>1</xdr:rowOff>
    </xdr:from>
    <xdr:to>
      <xdr:col>13</xdr:col>
      <xdr:colOff>396875</xdr:colOff>
      <xdr:row>7</xdr:row>
      <xdr:rowOff>129322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00124D-2CFF-4D83-8872-1F2172B2F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2813" y="1"/>
          <a:ext cx="1143000" cy="11294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374650</xdr:colOff>
      <xdr:row>0</xdr:row>
      <xdr:rowOff>1</xdr:rowOff>
    </xdr:from>
    <xdr:to>
      <xdr:col>15</xdr:col>
      <xdr:colOff>107950</xdr:colOff>
      <xdr:row>7</xdr:row>
      <xdr:rowOff>81998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71EAEA-805D-4327-90E8-FC3273F08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00" y="1"/>
          <a:ext cx="1117600" cy="11043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850900</xdr:colOff>
      <xdr:row>0</xdr:row>
      <xdr:rowOff>31751</xdr:rowOff>
    </xdr:from>
    <xdr:to>
      <xdr:col>3</xdr:col>
      <xdr:colOff>798983</xdr:colOff>
      <xdr:row>6</xdr:row>
      <xdr:rowOff>120651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CA5A79-F457-4BDC-ABDD-2D94E5236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9800" y="31751"/>
          <a:ext cx="976783" cy="96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topLeftCell="C1" zoomScaleNormal="100" workbookViewId="0">
      <selection activeCell="F23" sqref="F23"/>
    </sheetView>
  </sheetViews>
  <sheetFormatPr baseColWidth="10" defaultColWidth="8.7109375" defaultRowHeight="13.5" x14ac:dyDescent="0.25"/>
  <cols>
    <col min="1" max="1" width="15.28515625" style="3" bestFit="1" customWidth="1"/>
    <col min="2" max="2" width="68.28515625" style="3" bestFit="1" customWidth="1"/>
    <col min="3" max="4" width="11.7109375" style="3" customWidth="1"/>
    <col min="5" max="5" width="15.28515625" style="3" customWidth="1"/>
    <col min="6" max="6" width="17.42578125" style="3" customWidth="1"/>
    <col min="7" max="8" width="9.28515625" style="3" customWidth="1"/>
    <col min="9" max="10" width="10.42578125" style="3" bestFit="1" customWidth="1"/>
    <col min="11" max="16384" width="8.7109375" style="3"/>
  </cols>
  <sheetData>
    <row r="1" spans="1:10" x14ac:dyDescent="0.25">
      <c r="A1" s="3" t="s">
        <v>0</v>
      </c>
      <c r="B1" s="79" t="s">
        <v>1</v>
      </c>
      <c r="C1" s="79"/>
      <c r="D1" s="79"/>
      <c r="E1" s="79"/>
    </row>
    <row r="2" spans="1:10" x14ac:dyDescent="0.25">
      <c r="A2" s="3" t="s">
        <v>2</v>
      </c>
      <c r="B2" s="79" t="s">
        <v>3</v>
      </c>
      <c r="C2" s="79"/>
      <c r="D2" s="79"/>
      <c r="E2" s="79"/>
    </row>
    <row r="3" spans="1:10" x14ac:dyDescent="0.25">
      <c r="A3" s="3" t="s">
        <v>4</v>
      </c>
      <c r="B3" s="79" t="s">
        <v>5</v>
      </c>
      <c r="C3" s="79"/>
      <c r="D3" s="79"/>
      <c r="E3" s="79"/>
    </row>
    <row r="4" spans="1:10" x14ac:dyDescent="0.25">
      <c r="A4" s="3" t="s">
        <v>6</v>
      </c>
      <c r="B4" s="79" t="s">
        <v>7</v>
      </c>
      <c r="C4" s="79"/>
      <c r="D4" s="79"/>
      <c r="E4" s="79"/>
    </row>
    <row r="7" spans="1:10" x14ac:dyDescent="0.25">
      <c r="A7" s="80" t="s">
        <v>8</v>
      </c>
      <c r="B7" s="80"/>
      <c r="C7" s="80"/>
      <c r="D7" s="80"/>
      <c r="E7" s="80"/>
      <c r="F7" s="80"/>
      <c r="G7" s="80"/>
      <c r="H7" s="80"/>
      <c r="I7" s="80"/>
      <c r="J7" s="80"/>
    </row>
    <row r="8" spans="1:10" x14ac:dyDescent="0.25">
      <c r="A8" s="78" t="s">
        <v>9</v>
      </c>
      <c r="B8" s="78"/>
      <c r="C8" s="78"/>
      <c r="D8" s="78"/>
      <c r="E8" s="78"/>
      <c r="F8" s="78"/>
      <c r="G8" s="78"/>
      <c r="H8" s="78"/>
      <c r="I8" s="78"/>
      <c r="J8" s="78"/>
    </row>
    <row r="10" spans="1:10" x14ac:dyDescent="0.25">
      <c r="A10" s="10" t="s">
        <v>10</v>
      </c>
      <c r="B10" s="10" t="s">
        <v>11</v>
      </c>
      <c r="C10" s="10" t="s">
        <v>12</v>
      </c>
      <c r="D10" s="10" t="s">
        <v>13</v>
      </c>
      <c r="E10" s="10" t="s">
        <v>14</v>
      </c>
      <c r="F10" s="10" t="s">
        <v>15</v>
      </c>
      <c r="G10" s="10" t="s">
        <v>16</v>
      </c>
      <c r="H10" s="10" t="s">
        <v>17</v>
      </c>
      <c r="I10" s="10" t="s">
        <v>18</v>
      </c>
      <c r="J10" s="10" t="s">
        <v>19</v>
      </c>
    </row>
    <row r="11" spans="1:10" x14ac:dyDescent="0.25">
      <c r="A11" s="5">
        <v>1102001</v>
      </c>
      <c r="B11" s="5" t="s">
        <v>20</v>
      </c>
      <c r="C11" s="6">
        <v>80147662</v>
      </c>
      <c r="D11" s="6">
        <v>77959943</v>
      </c>
      <c r="E11" s="6">
        <v>2187719</v>
      </c>
      <c r="F11" s="6">
        <v>0</v>
      </c>
      <c r="G11" s="6">
        <v>2187719</v>
      </c>
      <c r="H11" s="6">
        <v>0</v>
      </c>
      <c r="I11" s="6">
        <v>0</v>
      </c>
      <c r="J11" s="6">
        <v>0</v>
      </c>
    </row>
    <row r="12" spans="1:10" x14ac:dyDescent="0.25">
      <c r="A12" s="5">
        <v>1104002</v>
      </c>
      <c r="B12" s="5" t="s">
        <v>21</v>
      </c>
      <c r="C12" s="6">
        <v>637336</v>
      </c>
      <c r="D12" s="6">
        <v>0</v>
      </c>
      <c r="E12" s="6">
        <v>637336</v>
      </c>
      <c r="F12" s="6">
        <v>0</v>
      </c>
      <c r="G12" s="6">
        <v>637336</v>
      </c>
      <c r="H12" s="6">
        <v>0</v>
      </c>
      <c r="I12" s="6">
        <v>0</v>
      </c>
      <c r="J12" s="6">
        <v>0</v>
      </c>
    </row>
    <row r="13" spans="1:10" x14ac:dyDescent="0.25">
      <c r="A13" s="5">
        <v>1106002</v>
      </c>
      <c r="B13" s="5" t="s">
        <v>22</v>
      </c>
      <c r="C13" s="6">
        <v>8423920</v>
      </c>
      <c r="D13" s="6">
        <v>3900000</v>
      </c>
      <c r="E13" s="6">
        <v>4523920</v>
      </c>
      <c r="F13" s="6">
        <v>0</v>
      </c>
      <c r="G13" s="6">
        <v>4523920</v>
      </c>
      <c r="H13" s="6">
        <v>0</v>
      </c>
      <c r="I13" s="6">
        <v>0</v>
      </c>
      <c r="J13" s="6">
        <v>0</v>
      </c>
    </row>
    <row r="14" spans="1:10" x14ac:dyDescent="0.25">
      <c r="A14" s="5">
        <v>1201002</v>
      </c>
      <c r="B14" s="5" t="s">
        <v>23</v>
      </c>
      <c r="C14" s="6">
        <v>6578800</v>
      </c>
      <c r="D14" s="6">
        <v>6578800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x14ac:dyDescent="0.25">
      <c r="A15" s="5">
        <v>1301001</v>
      </c>
      <c r="B15" s="5" t="s">
        <v>24</v>
      </c>
      <c r="C15" s="6">
        <v>1700000</v>
      </c>
      <c r="D15" s="6">
        <v>0</v>
      </c>
      <c r="E15" s="6">
        <v>1700000</v>
      </c>
      <c r="F15" s="6">
        <v>0</v>
      </c>
      <c r="G15" s="6">
        <v>1700000</v>
      </c>
      <c r="H15" s="6">
        <v>0</v>
      </c>
      <c r="I15" s="6">
        <v>0</v>
      </c>
      <c r="J15" s="6">
        <v>0</v>
      </c>
    </row>
    <row r="16" spans="1:10" x14ac:dyDescent="0.25">
      <c r="A16" s="5">
        <v>1401003</v>
      </c>
      <c r="B16" s="5" t="s">
        <v>25</v>
      </c>
      <c r="C16" s="6">
        <v>28978946</v>
      </c>
      <c r="D16" s="6">
        <v>28978946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x14ac:dyDescent="0.25">
      <c r="A17" s="5">
        <v>1500004</v>
      </c>
      <c r="B17" s="5" t="s">
        <v>26</v>
      </c>
      <c r="C17" s="6">
        <v>18272551</v>
      </c>
      <c r="D17" s="6">
        <v>18272551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</row>
    <row r="18" spans="1:10" x14ac:dyDescent="0.25">
      <c r="A18" s="5">
        <v>1500005</v>
      </c>
      <c r="B18" s="5" t="s">
        <v>27</v>
      </c>
      <c r="C18" s="6">
        <v>50000</v>
      </c>
      <c r="D18" s="6">
        <v>0</v>
      </c>
      <c r="E18" s="6">
        <v>50000</v>
      </c>
      <c r="F18" s="6">
        <v>0</v>
      </c>
      <c r="G18" s="6">
        <v>50000</v>
      </c>
      <c r="H18" s="6">
        <v>0</v>
      </c>
      <c r="I18" s="6">
        <v>0</v>
      </c>
      <c r="J18" s="6">
        <v>0</v>
      </c>
    </row>
    <row r="19" spans="1:10" x14ac:dyDescent="0.25">
      <c r="A19" s="5">
        <v>2101001</v>
      </c>
      <c r="B19" s="5" t="s">
        <v>28</v>
      </c>
      <c r="C19" s="6">
        <v>18493288</v>
      </c>
      <c r="D19" s="6">
        <v>18493288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</row>
    <row r="20" spans="1:10" x14ac:dyDescent="0.25">
      <c r="A20" s="5">
        <v>2101005</v>
      </c>
      <c r="B20" s="5" t="s">
        <v>29</v>
      </c>
      <c r="C20" s="6">
        <v>1507200</v>
      </c>
      <c r="D20" s="6">
        <v>1644950</v>
      </c>
      <c r="E20" s="6">
        <v>0</v>
      </c>
      <c r="F20" s="6">
        <v>137750</v>
      </c>
      <c r="G20" s="6">
        <v>0</v>
      </c>
      <c r="H20" s="6">
        <v>137750</v>
      </c>
      <c r="I20" s="6">
        <v>0</v>
      </c>
      <c r="J20" s="6">
        <v>0</v>
      </c>
    </row>
    <row r="21" spans="1:10" x14ac:dyDescent="0.25">
      <c r="A21" s="5">
        <v>2105002</v>
      </c>
      <c r="B21" s="5" t="s">
        <v>30</v>
      </c>
      <c r="C21" s="6">
        <v>264005</v>
      </c>
      <c r="D21" s="6">
        <v>281999</v>
      </c>
      <c r="E21" s="6">
        <v>0</v>
      </c>
      <c r="F21" s="6">
        <v>17994</v>
      </c>
      <c r="G21" s="6">
        <v>0</v>
      </c>
      <c r="H21" s="6">
        <v>17994</v>
      </c>
      <c r="I21" s="6">
        <v>0</v>
      </c>
      <c r="J21" s="6">
        <v>0</v>
      </c>
    </row>
    <row r="22" spans="1:10" x14ac:dyDescent="0.25">
      <c r="A22" s="5">
        <v>2301001</v>
      </c>
      <c r="B22" s="5" t="s">
        <v>31</v>
      </c>
      <c r="C22" s="6">
        <v>0</v>
      </c>
      <c r="D22" s="6">
        <v>500000</v>
      </c>
      <c r="E22" s="6">
        <v>0</v>
      </c>
      <c r="F22" s="6">
        <v>500000</v>
      </c>
      <c r="G22" s="6">
        <v>0</v>
      </c>
      <c r="H22" s="6">
        <v>500000</v>
      </c>
      <c r="I22" s="6">
        <v>0</v>
      </c>
      <c r="J22" s="6">
        <v>0</v>
      </c>
    </row>
    <row r="23" spans="1:10" x14ac:dyDescent="0.25">
      <c r="A23" s="5">
        <v>2301003</v>
      </c>
      <c r="B23" s="5" t="s">
        <v>32</v>
      </c>
      <c r="C23" s="6">
        <v>39324998</v>
      </c>
      <c r="D23" s="6">
        <v>45133326</v>
      </c>
      <c r="E23" s="6">
        <v>0</v>
      </c>
      <c r="F23" s="6">
        <v>5808328</v>
      </c>
      <c r="G23" s="6">
        <v>0</v>
      </c>
      <c r="H23" s="6">
        <v>5808328</v>
      </c>
      <c r="I23" s="6">
        <v>0</v>
      </c>
      <c r="J23" s="6">
        <v>0</v>
      </c>
    </row>
    <row r="24" spans="1:10" x14ac:dyDescent="0.25">
      <c r="A24" s="5">
        <v>2301006</v>
      </c>
      <c r="B24" s="5" t="s">
        <v>33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</row>
    <row r="25" spans="1:10" x14ac:dyDescent="0.25">
      <c r="A25" s="5">
        <v>3101002</v>
      </c>
      <c r="B25" s="5" t="s">
        <v>34</v>
      </c>
      <c r="C25" s="6">
        <v>7500000</v>
      </c>
      <c r="D25" s="6">
        <v>0</v>
      </c>
      <c r="E25" s="6">
        <v>7500000</v>
      </c>
      <c r="F25" s="6">
        <v>0</v>
      </c>
      <c r="G25" s="6">
        <v>0</v>
      </c>
      <c r="H25" s="6">
        <v>0</v>
      </c>
      <c r="I25" s="6">
        <v>7500000</v>
      </c>
      <c r="J25" s="6">
        <v>0</v>
      </c>
    </row>
    <row r="26" spans="1:10" x14ac:dyDescent="0.25">
      <c r="A26" s="5">
        <v>3101003</v>
      </c>
      <c r="B26" s="5" t="s">
        <v>35</v>
      </c>
      <c r="C26" s="6">
        <v>1901509</v>
      </c>
      <c r="D26" s="6">
        <v>0</v>
      </c>
      <c r="E26" s="6">
        <v>1901509</v>
      </c>
      <c r="F26" s="6">
        <v>0</v>
      </c>
      <c r="G26" s="6">
        <v>0</v>
      </c>
      <c r="H26" s="6">
        <v>0</v>
      </c>
      <c r="I26" s="6">
        <v>1901509</v>
      </c>
      <c r="J26" s="6">
        <v>0</v>
      </c>
    </row>
    <row r="27" spans="1:10" x14ac:dyDescent="0.25">
      <c r="A27" s="5">
        <v>3101005</v>
      </c>
      <c r="B27" s="5" t="s">
        <v>36</v>
      </c>
      <c r="C27" s="6">
        <v>12659531</v>
      </c>
      <c r="D27" s="6">
        <v>0</v>
      </c>
      <c r="E27" s="6">
        <v>12659531</v>
      </c>
      <c r="F27" s="6">
        <v>0</v>
      </c>
      <c r="G27" s="6">
        <v>0</v>
      </c>
      <c r="H27" s="6">
        <v>0</v>
      </c>
      <c r="I27" s="6">
        <v>12659531</v>
      </c>
      <c r="J27" s="6">
        <v>0</v>
      </c>
    </row>
    <row r="28" spans="1:10" x14ac:dyDescent="0.25">
      <c r="A28" s="5">
        <v>3101006</v>
      </c>
      <c r="B28" s="5" t="s">
        <v>37</v>
      </c>
      <c r="C28" s="6">
        <v>3684040</v>
      </c>
      <c r="D28" s="6">
        <v>134420</v>
      </c>
      <c r="E28" s="6">
        <v>3549620</v>
      </c>
      <c r="F28" s="6">
        <v>0</v>
      </c>
      <c r="G28" s="6">
        <v>0</v>
      </c>
      <c r="H28" s="6">
        <v>0</v>
      </c>
      <c r="I28" s="6">
        <v>3549620</v>
      </c>
      <c r="J28" s="6">
        <v>0</v>
      </c>
    </row>
    <row r="29" spans="1:10" x14ac:dyDescent="0.25">
      <c r="A29" s="5">
        <v>3101007</v>
      </c>
      <c r="B29" s="5" t="s">
        <v>38</v>
      </c>
      <c r="C29" s="6">
        <v>15839150</v>
      </c>
      <c r="D29" s="6">
        <v>169732</v>
      </c>
      <c r="E29" s="6">
        <v>15669418</v>
      </c>
      <c r="F29" s="6">
        <v>0</v>
      </c>
      <c r="G29" s="6">
        <v>0</v>
      </c>
      <c r="H29" s="6">
        <v>0</v>
      </c>
      <c r="I29" s="6">
        <v>15669418</v>
      </c>
      <c r="J29" s="6">
        <v>0</v>
      </c>
    </row>
    <row r="30" spans="1:10" x14ac:dyDescent="0.25">
      <c r="A30" s="5">
        <v>3101008</v>
      </c>
      <c r="B30" s="5" t="s">
        <v>39</v>
      </c>
      <c r="C30" s="6">
        <v>1257906</v>
      </c>
      <c r="D30" s="6">
        <v>0</v>
      </c>
      <c r="E30" s="6">
        <v>1257906</v>
      </c>
      <c r="F30" s="6">
        <v>0</v>
      </c>
      <c r="G30" s="6">
        <v>0</v>
      </c>
      <c r="H30" s="6">
        <v>0</v>
      </c>
      <c r="I30" s="6">
        <v>1257906</v>
      </c>
      <c r="J30" s="6">
        <v>0</v>
      </c>
    </row>
    <row r="31" spans="1:10" x14ac:dyDescent="0.25">
      <c r="A31" s="5">
        <v>3101009</v>
      </c>
      <c r="B31" s="5" t="s">
        <v>40</v>
      </c>
      <c r="C31" s="6">
        <v>4384000</v>
      </c>
      <c r="D31" s="6">
        <v>0</v>
      </c>
      <c r="E31" s="6">
        <v>4384000</v>
      </c>
      <c r="F31" s="6">
        <v>0</v>
      </c>
      <c r="G31" s="6">
        <v>0</v>
      </c>
      <c r="H31" s="6">
        <v>0</v>
      </c>
      <c r="I31" s="6">
        <v>4384000</v>
      </c>
      <c r="J31" s="6">
        <v>0</v>
      </c>
    </row>
    <row r="32" spans="1:10" x14ac:dyDescent="0.25">
      <c r="A32" s="5">
        <v>3101010</v>
      </c>
      <c r="B32" s="5" t="s">
        <v>41</v>
      </c>
      <c r="C32" s="6">
        <v>1337700</v>
      </c>
      <c r="D32" s="6">
        <v>0</v>
      </c>
      <c r="E32" s="6">
        <v>1337700</v>
      </c>
      <c r="F32" s="6">
        <v>0</v>
      </c>
      <c r="G32" s="6">
        <v>0</v>
      </c>
      <c r="H32" s="6">
        <v>0</v>
      </c>
      <c r="I32" s="6">
        <v>1337700</v>
      </c>
      <c r="J32" s="6">
        <v>0</v>
      </c>
    </row>
    <row r="33" spans="1:10" x14ac:dyDescent="0.25">
      <c r="A33" s="5">
        <v>3101012</v>
      </c>
      <c r="B33" s="5" t="s">
        <v>42</v>
      </c>
      <c r="C33" s="6">
        <v>1849499</v>
      </c>
      <c r="D33" s="6">
        <v>0</v>
      </c>
      <c r="E33" s="6">
        <v>1849499</v>
      </c>
      <c r="F33" s="6">
        <v>0</v>
      </c>
      <c r="G33" s="6">
        <v>0</v>
      </c>
      <c r="H33" s="6">
        <v>0</v>
      </c>
      <c r="I33" s="6">
        <v>1849499</v>
      </c>
      <c r="J33" s="6">
        <v>0</v>
      </c>
    </row>
    <row r="34" spans="1:10" x14ac:dyDescent="0.25">
      <c r="A34" s="5">
        <v>3102002</v>
      </c>
      <c r="B34" s="5" t="s">
        <v>43</v>
      </c>
      <c r="C34" s="6">
        <v>17131246</v>
      </c>
      <c r="D34" s="6">
        <v>0</v>
      </c>
      <c r="E34" s="6">
        <v>17131246</v>
      </c>
      <c r="F34" s="6">
        <v>0</v>
      </c>
      <c r="G34" s="6">
        <v>0</v>
      </c>
      <c r="H34" s="6">
        <v>0</v>
      </c>
      <c r="I34" s="6">
        <v>17131246</v>
      </c>
      <c r="J34" s="6">
        <v>0</v>
      </c>
    </row>
    <row r="35" spans="1:10" x14ac:dyDescent="0.25">
      <c r="A35" s="5">
        <v>3102003</v>
      </c>
      <c r="B35" s="5" t="s">
        <v>44</v>
      </c>
      <c r="C35" s="6">
        <v>1029656</v>
      </c>
      <c r="D35" s="6">
        <v>3020</v>
      </c>
      <c r="E35" s="6">
        <v>1026636</v>
      </c>
      <c r="F35" s="6">
        <v>0</v>
      </c>
      <c r="G35" s="6">
        <v>0</v>
      </c>
      <c r="H35" s="6">
        <v>0</v>
      </c>
      <c r="I35" s="6">
        <v>1026636</v>
      </c>
      <c r="J35" s="6">
        <v>0</v>
      </c>
    </row>
    <row r="36" spans="1:10" x14ac:dyDescent="0.25">
      <c r="A36" s="5">
        <v>3102007</v>
      </c>
      <c r="B36" s="5" t="s">
        <v>45</v>
      </c>
      <c r="C36" s="6">
        <v>3588285</v>
      </c>
      <c r="D36" s="6">
        <v>0</v>
      </c>
      <c r="E36" s="6">
        <v>3588285</v>
      </c>
      <c r="F36" s="6">
        <v>0</v>
      </c>
      <c r="G36" s="6">
        <v>0</v>
      </c>
      <c r="H36" s="6">
        <v>0</v>
      </c>
      <c r="I36" s="6">
        <v>3588285</v>
      </c>
      <c r="J36" s="6">
        <v>0</v>
      </c>
    </row>
    <row r="37" spans="1:10" x14ac:dyDescent="0.25">
      <c r="A37" s="5">
        <v>3102008</v>
      </c>
      <c r="B37" s="5" t="s">
        <v>46</v>
      </c>
      <c r="C37" s="6">
        <v>996844</v>
      </c>
      <c r="D37" s="6">
        <v>0</v>
      </c>
      <c r="E37" s="6">
        <v>996844</v>
      </c>
      <c r="F37" s="6">
        <v>0</v>
      </c>
      <c r="G37" s="6">
        <v>0</v>
      </c>
      <c r="H37" s="6">
        <v>0</v>
      </c>
      <c r="I37" s="6">
        <v>996844</v>
      </c>
      <c r="J37" s="6">
        <v>0</v>
      </c>
    </row>
    <row r="38" spans="1:10" x14ac:dyDescent="0.25">
      <c r="A38" s="5">
        <v>4102003</v>
      </c>
      <c r="B38" s="11" t="s">
        <v>47</v>
      </c>
      <c r="C38" s="6">
        <v>206462</v>
      </c>
      <c r="D38" s="6">
        <v>75693559</v>
      </c>
      <c r="E38" s="6">
        <v>0</v>
      </c>
      <c r="F38" s="6">
        <v>75487097</v>
      </c>
      <c r="G38" s="6">
        <v>0</v>
      </c>
      <c r="H38" s="6">
        <v>0</v>
      </c>
      <c r="I38" s="6">
        <v>0</v>
      </c>
      <c r="J38" s="6">
        <v>75487097</v>
      </c>
    </row>
    <row r="39" spans="1:10" x14ac:dyDescent="0.25">
      <c r="A39" s="12"/>
      <c r="B39" s="13"/>
      <c r="C39" s="14">
        <f t="shared" ref="C39:J39" si="0">SUM(C10:C38)</f>
        <v>277744534</v>
      </c>
      <c r="D39" s="15">
        <f t="shared" si="0"/>
        <v>277744534</v>
      </c>
      <c r="E39" s="15">
        <f t="shared" si="0"/>
        <v>81951169</v>
      </c>
      <c r="F39" s="15">
        <f t="shared" si="0"/>
        <v>81951169</v>
      </c>
      <c r="G39" s="15">
        <f t="shared" si="0"/>
        <v>9098975</v>
      </c>
      <c r="H39" s="15">
        <f t="shared" si="0"/>
        <v>6464072</v>
      </c>
      <c r="I39" s="15">
        <f t="shared" si="0"/>
        <v>72852194</v>
      </c>
      <c r="J39" s="15">
        <f t="shared" si="0"/>
        <v>75487097</v>
      </c>
    </row>
    <row r="40" spans="1:10" x14ac:dyDescent="0.25">
      <c r="B40" s="16" t="str">
        <f>IF(H40+I40&gt;0,"Utilidad Ejercicio","Perdida Ejercicio")</f>
        <v>Utilidad Ejercicio</v>
      </c>
      <c r="C40" s="17"/>
      <c r="D40" s="16"/>
      <c r="E40" s="16"/>
      <c r="F40" s="16"/>
      <c r="G40" s="18">
        <v>0</v>
      </c>
      <c r="H40" s="18">
        <v>2634903</v>
      </c>
      <c r="I40" s="18">
        <v>2634903</v>
      </c>
      <c r="J40" s="18">
        <v>0</v>
      </c>
    </row>
    <row r="41" spans="1:10" x14ac:dyDescent="0.25">
      <c r="B41" s="16"/>
      <c r="C41" s="19">
        <f t="shared" ref="C41:J41" si="1">SUM(C39:C40)</f>
        <v>277744534</v>
      </c>
      <c r="D41" s="18">
        <f t="shared" si="1"/>
        <v>277744534</v>
      </c>
      <c r="E41" s="18">
        <f t="shared" si="1"/>
        <v>81951169</v>
      </c>
      <c r="F41" s="18">
        <f t="shared" si="1"/>
        <v>81951169</v>
      </c>
      <c r="G41" s="18">
        <f t="shared" si="1"/>
        <v>9098975</v>
      </c>
      <c r="H41" s="18">
        <f t="shared" si="1"/>
        <v>9098975</v>
      </c>
      <c r="I41" s="18">
        <f t="shared" si="1"/>
        <v>75487097</v>
      </c>
      <c r="J41" s="18">
        <f t="shared" si="1"/>
        <v>75487097</v>
      </c>
    </row>
    <row r="43" spans="1:10" x14ac:dyDescent="0.25">
      <c r="B43" s="3" t="s">
        <v>48</v>
      </c>
    </row>
    <row r="44" spans="1:10" x14ac:dyDescent="0.25">
      <c r="B44" s="3" t="s">
        <v>49</v>
      </c>
    </row>
    <row r="45" spans="1:10" x14ac:dyDescent="0.25">
      <c r="B45" s="3" t="s">
        <v>50</v>
      </c>
    </row>
    <row r="46" spans="1:10" ht="14.25" thickBot="1" x14ac:dyDescent="0.3">
      <c r="B46" s="3" t="s">
        <v>51</v>
      </c>
      <c r="C46" s="20"/>
      <c r="D46" s="20"/>
      <c r="E46" s="20"/>
    </row>
    <row r="47" spans="1:10" x14ac:dyDescent="0.25">
      <c r="B47" s="3" t="s">
        <v>52</v>
      </c>
      <c r="C47" s="3" t="s">
        <v>53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A8:J8"/>
    <mergeCell ref="B1:E1"/>
    <mergeCell ref="B2:E2"/>
    <mergeCell ref="B3:E3"/>
    <mergeCell ref="B4:E4"/>
    <mergeCell ref="A7:J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1141C-1F46-41C7-AF09-D4B5AB32CA47}">
  <dimension ref="A1:O22"/>
  <sheetViews>
    <sheetView topLeftCell="A7" zoomScaleNormal="100" workbookViewId="0">
      <selection activeCell="R26" sqref="R26"/>
    </sheetView>
  </sheetViews>
  <sheetFormatPr baseColWidth="10" defaultColWidth="8.7109375" defaultRowHeight="13.5" x14ac:dyDescent="0.25"/>
  <cols>
    <col min="1" max="1" width="42.42578125" style="3" bestFit="1" customWidth="1"/>
    <col min="2" max="2" width="2.28515625" style="3" bestFit="1" customWidth="1"/>
    <col min="3" max="3" width="10.42578125" style="3" bestFit="1" customWidth="1"/>
    <col min="4" max="7" width="9.28515625" style="3" bestFit="1" customWidth="1"/>
    <col min="8" max="8" width="10.42578125" style="3" bestFit="1" customWidth="1"/>
    <col min="9" max="9" width="9.28515625" style="3" bestFit="1" customWidth="1"/>
    <col min="10" max="10" width="10.42578125" style="3" bestFit="1" customWidth="1"/>
    <col min="11" max="13" width="9.28515625" style="3" bestFit="1" customWidth="1"/>
    <col min="14" max="15" width="10.42578125" style="3" bestFit="1" customWidth="1"/>
    <col min="16" max="16384" width="8.7109375" style="3"/>
  </cols>
  <sheetData>
    <row r="1" spans="1:15" x14ac:dyDescent="0.25">
      <c r="A1" s="3" t="s">
        <v>0</v>
      </c>
      <c r="B1" s="79" t="s">
        <v>1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 x14ac:dyDescent="0.25">
      <c r="A2" s="3" t="s">
        <v>2</v>
      </c>
      <c r="B2" s="79" t="s">
        <v>3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x14ac:dyDescent="0.25">
      <c r="A3" s="3" t="s">
        <v>4</v>
      </c>
      <c r="B3" s="79" t="s">
        <v>5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x14ac:dyDescent="0.25">
      <c r="A4" s="3" t="s">
        <v>6</v>
      </c>
      <c r="B4" s="79" t="s">
        <v>7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8" spans="1:15" x14ac:dyDescent="0.25">
      <c r="A8" s="80" t="s">
        <v>54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</row>
    <row r="10" spans="1:15" x14ac:dyDescent="0.25">
      <c r="A10" s="7" t="s">
        <v>55</v>
      </c>
      <c r="B10" s="7"/>
      <c r="C10" s="7" t="s">
        <v>56</v>
      </c>
      <c r="D10" s="7" t="s">
        <v>57</v>
      </c>
      <c r="E10" s="7" t="s">
        <v>58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7" t="s">
        <v>64</v>
      </c>
      <c r="L10" s="7" t="s">
        <v>65</v>
      </c>
      <c r="M10" s="7" t="s">
        <v>66</v>
      </c>
      <c r="N10" s="7" t="s">
        <v>67</v>
      </c>
      <c r="O10" s="7" t="s">
        <v>68</v>
      </c>
    </row>
    <row r="11" spans="1:15" x14ac:dyDescent="0.25">
      <c r="A11" s="5" t="s">
        <v>69</v>
      </c>
      <c r="B11" s="5" t="s">
        <v>70</v>
      </c>
      <c r="C11" s="6">
        <v>6437620</v>
      </c>
      <c r="D11" s="6">
        <v>4775483</v>
      </c>
      <c r="E11" s="6">
        <v>5471047</v>
      </c>
      <c r="F11" s="6">
        <v>7512547</v>
      </c>
      <c r="G11" s="6">
        <v>2877812</v>
      </c>
      <c r="H11" s="6">
        <v>4128491</v>
      </c>
      <c r="I11" s="6">
        <v>8899210</v>
      </c>
      <c r="J11" s="6">
        <v>4096974</v>
      </c>
      <c r="K11" s="6">
        <v>8625046</v>
      </c>
      <c r="L11" s="6">
        <v>3797561</v>
      </c>
      <c r="M11" s="6">
        <v>5011611</v>
      </c>
      <c r="N11" s="6">
        <v>13853695</v>
      </c>
      <c r="O11" s="6">
        <v>75487097</v>
      </c>
    </row>
    <row r="12" spans="1:15" x14ac:dyDescent="0.25">
      <c r="A12" s="5" t="s">
        <v>71</v>
      </c>
      <c r="B12" s="5" t="s">
        <v>72</v>
      </c>
      <c r="C12" s="6">
        <v>4569315</v>
      </c>
      <c r="D12" s="6">
        <v>3623589</v>
      </c>
      <c r="E12" s="6">
        <v>1303855</v>
      </c>
      <c r="F12" s="6">
        <v>1614962</v>
      </c>
      <c r="G12" s="6">
        <v>1609371</v>
      </c>
      <c r="H12" s="6">
        <v>1384831</v>
      </c>
      <c r="I12" s="6">
        <v>1587393</v>
      </c>
      <c r="J12" s="6">
        <v>3253219</v>
      </c>
      <c r="K12" s="6">
        <v>3719136</v>
      </c>
      <c r="L12" s="6">
        <v>864972</v>
      </c>
      <c r="M12" s="6">
        <v>2699398</v>
      </c>
      <c r="N12" s="6">
        <v>9399536</v>
      </c>
      <c r="O12" s="6">
        <v>35629577</v>
      </c>
    </row>
    <row r="13" spans="1:15" x14ac:dyDescent="0.25">
      <c r="A13" s="8" t="s">
        <v>73</v>
      </c>
      <c r="B13" s="8" t="s">
        <v>74</v>
      </c>
      <c r="C13" s="9">
        <v>1868305</v>
      </c>
      <c r="D13" s="9">
        <v>1151894</v>
      </c>
      <c r="E13" s="9">
        <v>4167192</v>
      </c>
      <c r="F13" s="9">
        <v>5897585</v>
      </c>
      <c r="G13" s="9">
        <v>1268441</v>
      </c>
      <c r="H13" s="9">
        <v>2743660</v>
      </c>
      <c r="I13" s="9">
        <v>7311817</v>
      </c>
      <c r="J13" s="9">
        <v>843755</v>
      </c>
      <c r="K13" s="9">
        <v>4905910</v>
      </c>
      <c r="L13" s="9">
        <v>2932589</v>
      </c>
      <c r="M13" s="9">
        <v>2312213</v>
      </c>
      <c r="N13" s="9">
        <v>4454159</v>
      </c>
      <c r="O13" s="9">
        <v>39857520</v>
      </c>
    </row>
    <row r="14" spans="1:15" x14ac:dyDescent="0.25">
      <c r="A14" s="5" t="s">
        <v>75</v>
      </c>
      <c r="B14" s="5" t="s">
        <v>72</v>
      </c>
      <c r="C14" s="6">
        <v>6097864</v>
      </c>
      <c r="D14" s="6">
        <v>912582</v>
      </c>
      <c r="E14" s="6">
        <v>5132813</v>
      </c>
      <c r="F14" s="6">
        <v>771610</v>
      </c>
      <c r="G14" s="6">
        <v>978294</v>
      </c>
      <c r="H14" s="6">
        <v>4215860</v>
      </c>
      <c r="I14" s="6">
        <v>104721</v>
      </c>
      <c r="J14" s="6">
        <v>5016328</v>
      </c>
      <c r="K14" s="6">
        <v>1168261</v>
      </c>
      <c r="L14" s="6">
        <v>187094</v>
      </c>
      <c r="M14" s="6">
        <v>1970921</v>
      </c>
      <c r="N14" s="6">
        <v>10666269</v>
      </c>
      <c r="O14" s="6">
        <v>37222617</v>
      </c>
    </row>
    <row r="15" spans="1:15" x14ac:dyDescent="0.25">
      <c r="A15" s="8" t="s">
        <v>76</v>
      </c>
      <c r="B15" s="8" t="s">
        <v>74</v>
      </c>
      <c r="C15" s="9">
        <v>-4229559</v>
      </c>
      <c r="D15" s="9">
        <v>239312</v>
      </c>
      <c r="E15" s="9">
        <v>-965621</v>
      </c>
      <c r="F15" s="9">
        <v>5125975</v>
      </c>
      <c r="G15" s="9">
        <v>290147</v>
      </c>
      <c r="H15" s="9">
        <v>-1472200</v>
      </c>
      <c r="I15" s="9">
        <v>7207096</v>
      </c>
      <c r="J15" s="9">
        <v>-4172573</v>
      </c>
      <c r="K15" s="9">
        <v>3737649</v>
      </c>
      <c r="L15" s="9">
        <v>2745495</v>
      </c>
      <c r="M15" s="9">
        <v>341292</v>
      </c>
      <c r="N15" s="9">
        <v>-6212110</v>
      </c>
      <c r="O15" s="9">
        <v>2634903</v>
      </c>
    </row>
    <row r="16" spans="1:15" x14ac:dyDescent="0.25">
      <c r="A16" s="5" t="s">
        <v>77</v>
      </c>
      <c r="B16" s="5" t="s">
        <v>70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</row>
    <row r="17" spans="1:15" x14ac:dyDescent="0.25">
      <c r="A17" s="5" t="s">
        <v>78</v>
      </c>
      <c r="B17" s="5" t="s">
        <v>72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</row>
    <row r="18" spans="1:15" x14ac:dyDescent="0.25">
      <c r="A18" s="8" t="s">
        <v>79</v>
      </c>
      <c r="B18" s="8" t="s">
        <v>74</v>
      </c>
      <c r="C18" s="9">
        <v>-4229559</v>
      </c>
      <c r="D18" s="9">
        <v>239312</v>
      </c>
      <c r="E18" s="9">
        <v>-965621</v>
      </c>
      <c r="F18" s="9">
        <v>5125975</v>
      </c>
      <c r="G18" s="9">
        <v>290147</v>
      </c>
      <c r="H18" s="9">
        <v>-1472200</v>
      </c>
      <c r="I18" s="9">
        <v>7207096</v>
      </c>
      <c r="J18" s="9">
        <v>-4172573</v>
      </c>
      <c r="K18" s="9">
        <v>3737649</v>
      </c>
      <c r="L18" s="9">
        <v>2745495</v>
      </c>
      <c r="M18" s="9">
        <v>341292</v>
      </c>
      <c r="N18" s="9">
        <v>-6212110</v>
      </c>
      <c r="O18" s="9">
        <v>2634903</v>
      </c>
    </row>
    <row r="19" spans="1:15" x14ac:dyDescent="0.25">
      <c r="A19" s="5" t="s">
        <v>80</v>
      </c>
      <c r="B19" s="5" t="s">
        <v>70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</row>
    <row r="20" spans="1:15" x14ac:dyDescent="0.25">
      <c r="A20" s="8" t="s">
        <v>81</v>
      </c>
      <c r="B20" s="8" t="s">
        <v>74</v>
      </c>
      <c r="C20" s="9">
        <v>-4229559</v>
      </c>
      <c r="D20" s="9">
        <v>239312</v>
      </c>
      <c r="E20" s="9">
        <v>-965621</v>
      </c>
      <c r="F20" s="9">
        <v>5125975</v>
      </c>
      <c r="G20" s="9">
        <v>290147</v>
      </c>
      <c r="H20" s="9">
        <v>-1472200</v>
      </c>
      <c r="I20" s="9">
        <v>7207096</v>
      </c>
      <c r="J20" s="9">
        <v>-4172573</v>
      </c>
      <c r="K20" s="9">
        <v>3737649</v>
      </c>
      <c r="L20" s="9">
        <v>2745495</v>
      </c>
      <c r="M20" s="9">
        <v>341292</v>
      </c>
      <c r="N20" s="9">
        <v>-6212110</v>
      </c>
      <c r="O20" s="9">
        <v>2634903</v>
      </c>
    </row>
    <row r="21" spans="1:15" x14ac:dyDescent="0.25">
      <c r="A21" s="5" t="s">
        <v>82</v>
      </c>
      <c r="B21" s="5" t="s">
        <v>72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</row>
    <row r="22" spans="1:15" x14ac:dyDescent="0.25">
      <c r="A22" s="8" t="s">
        <v>83</v>
      </c>
      <c r="B22" s="8" t="s">
        <v>74</v>
      </c>
      <c r="C22" s="9">
        <v>-4229559</v>
      </c>
      <c r="D22" s="9">
        <v>239312</v>
      </c>
      <c r="E22" s="9">
        <v>-965621</v>
      </c>
      <c r="F22" s="9">
        <v>5125975</v>
      </c>
      <c r="G22" s="9">
        <v>290147</v>
      </c>
      <c r="H22" s="9">
        <v>-1472200</v>
      </c>
      <c r="I22" s="9">
        <v>7207096</v>
      </c>
      <c r="J22" s="9">
        <v>-4172573</v>
      </c>
      <c r="K22" s="9">
        <v>3737649</v>
      </c>
      <c r="L22" s="9">
        <v>2745495</v>
      </c>
      <c r="M22" s="9">
        <v>341292</v>
      </c>
      <c r="N22" s="9">
        <v>-6212110</v>
      </c>
      <c r="O22" s="9">
        <v>2634903</v>
      </c>
    </row>
  </sheetData>
  <mergeCells count="5">
    <mergeCell ref="B1:O1"/>
    <mergeCell ref="B2:O2"/>
    <mergeCell ref="B3:O3"/>
    <mergeCell ref="B4:O4"/>
    <mergeCell ref="A8:O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F9D29-4346-4217-A3EB-27ACE57C49B9}">
  <dimension ref="A1:P28"/>
  <sheetViews>
    <sheetView topLeftCell="B1" workbookViewId="0">
      <selection activeCell="P12" sqref="P12:P14"/>
    </sheetView>
  </sheetViews>
  <sheetFormatPr baseColWidth="10" defaultColWidth="8.7109375" defaultRowHeight="13.5" x14ac:dyDescent="0.25"/>
  <cols>
    <col min="1" max="1" width="42.42578125" style="3" bestFit="1" customWidth="1"/>
    <col min="2" max="2" width="2.28515625" style="3" bestFit="1" customWidth="1"/>
    <col min="3" max="3" width="38.85546875" style="3" bestFit="1" customWidth="1"/>
    <col min="4" max="4" width="10.42578125" style="3" bestFit="1" customWidth="1"/>
    <col min="5" max="8" width="9.28515625" style="3" bestFit="1" customWidth="1"/>
    <col min="9" max="9" width="10.42578125" style="3" bestFit="1" customWidth="1"/>
    <col min="10" max="10" width="9.28515625" style="3" bestFit="1" customWidth="1"/>
    <col min="11" max="11" width="10.42578125" style="3" bestFit="1" customWidth="1"/>
    <col min="12" max="14" width="9.28515625" style="3" bestFit="1" customWidth="1"/>
    <col min="15" max="16" width="10.42578125" style="3" bestFit="1" customWidth="1"/>
    <col min="17" max="16384" width="8.7109375" style="3"/>
  </cols>
  <sheetData>
    <row r="1" spans="1:16" x14ac:dyDescent="0.25">
      <c r="A1" s="3" t="s">
        <v>0</v>
      </c>
      <c r="B1" s="79" t="s">
        <v>1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6" x14ac:dyDescent="0.25">
      <c r="A2" s="3" t="s">
        <v>2</v>
      </c>
      <c r="B2" s="79" t="s">
        <v>3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6" x14ac:dyDescent="0.25">
      <c r="A3" s="3" t="s">
        <v>4</v>
      </c>
      <c r="B3" s="79" t="s">
        <v>5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6" x14ac:dyDescent="0.25">
      <c r="A4" s="3" t="s">
        <v>6</v>
      </c>
      <c r="B4" s="79" t="s">
        <v>7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8" spans="1:16" x14ac:dyDescent="0.25">
      <c r="A8" s="80" t="s">
        <v>84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</row>
    <row r="9" spans="1:16" x14ac:dyDescent="0.25">
      <c r="A9" s="5" t="s">
        <v>55</v>
      </c>
      <c r="B9" s="5"/>
      <c r="C9" s="5" t="s">
        <v>85</v>
      </c>
      <c r="D9" s="5" t="s">
        <v>56</v>
      </c>
      <c r="E9" s="5" t="s">
        <v>57</v>
      </c>
      <c r="F9" s="5" t="s">
        <v>58</v>
      </c>
      <c r="G9" s="5" t="s">
        <v>59</v>
      </c>
      <c r="H9" s="5" t="s">
        <v>60</v>
      </c>
      <c r="I9" s="5" t="s">
        <v>61</v>
      </c>
      <c r="J9" s="5" t="s">
        <v>62</v>
      </c>
      <c r="K9" s="5" t="s">
        <v>63</v>
      </c>
      <c r="L9" s="5" t="s">
        <v>64</v>
      </c>
      <c r="M9" s="5" t="s">
        <v>65</v>
      </c>
      <c r="N9" s="5" t="s">
        <v>66</v>
      </c>
      <c r="O9" s="5" t="s">
        <v>67</v>
      </c>
      <c r="P9" s="5" t="s">
        <v>68</v>
      </c>
    </row>
    <row r="10" spans="1:16" x14ac:dyDescent="0.25">
      <c r="A10" s="5" t="s">
        <v>69</v>
      </c>
      <c r="B10" s="5" t="s">
        <v>70</v>
      </c>
      <c r="C10" s="5" t="s">
        <v>86</v>
      </c>
      <c r="D10" s="6">
        <v>6437620</v>
      </c>
      <c r="E10" s="6">
        <v>4775483</v>
      </c>
      <c r="F10" s="6">
        <v>5471047</v>
      </c>
      <c r="G10" s="6">
        <v>7512547</v>
      </c>
      <c r="H10" s="6">
        <v>2877812</v>
      </c>
      <c r="I10" s="6">
        <v>4128491</v>
      </c>
      <c r="J10" s="6">
        <v>8899210</v>
      </c>
      <c r="K10" s="6">
        <v>4096974</v>
      </c>
      <c r="L10" s="6">
        <v>8625046</v>
      </c>
      <c r="M10" s="6">
        <v>3797561</v>
      </c>
      <c r="N10" s="6">
        <v>5011611</v>
      </c>
      <c r="O10" s="6">
        <v>13853695</v>
      </c>
      <c r="P10" s="6">
        <v>75487097</v>
      </c>
    </row>
    <row r="11" spans="1:16" x14ac:dyDescent="0.25">
      <c r="A11" s="5" t="s">
        <v>71</v>
      </c>
      <c r="B11" s="5" t="s">
        <v>72</v>
      </c>
      <c r="C11" s="5" t="s">
        <v>87</v>
      </c>
      <c r="D11" s="6">
        <v>58997</v>
      </c>
      <c r="E11" s="6">
        <v>117994</v>
      </c>
      <c r="F11" s="6">
        <v>196569</v>
      </c>
      <c r="G11" s="6">
        <v>217994</v>
      </c>
      <c r="H11" s="6">
        <v>117994</v>
      </c>
      <c r="I11" s="6">
        <v>176991</v>
      </c>
      <c r="J11" s="6">
        <v>176991</v>
      </c>
      <c r="K11" s="6">
        <v>275000</v>
      </c>
      <c r="L11" s="6">
        <v>117994</v>
      </c>
      <c r="M11" s="6">
        <v>267994</v>
      </c>
      <c r="N11" s="6">
        <v>58997</v>
      </c>
      <c r="O11" s="6">
        <v>117994</v>
      </c>
      <c r="P11" s="6">
        <v>1901509</v>
      </c>
    </row>
    <row r="12" spans="1:16" x14ac:dyDescent="0.25">
      <c r="A12" s="5" t="s">
        <v>71</v>
      </c>
      <c r="B12" s="5" t="s">
        <v>72</v>
      </c>
      <c r="C12" s="5" t="s">
        <v>88</v>
      </c>
      <c r="D12" s="6">
        <v>702291</v>
      </c>
      <c r="E12" s="6">
        <v>799377</v>
      </c>
      <c r="F12" s="6">
        <v>897039</v>
      </c>
      <c r="G12" s="6">
        <v>631615</v>
      </c>
      <c r="H12" s="6">
        <v>560554</v>
      </c>
      <c r="I12" s="6">
        <v>720800</v>
      </c>
      <c r="J12" s="6">
        <v>116446</v>
      </c>
      <c r="K12" s="6">
        <v>1176646</v>
      </c>
      <c r="L12" s="6">
        <v>882543</v>
      </c>
      <c r="M12" s="6">
        <v>99000</v>
      </c>
      <c r="N12" s="6">
        <v>1199379</v>
      </c>
      <c r="O12" s="6">
        <v>4873841</v>
      </c>
      <c r="P12" s="6">
        <v>12659531</v>
      </c>
    </row>
    <row r="13" spans="1:16" x14ac:dyDescent="0.25">
      <c r="A13" s="5" t="s">
        <v>71</v>
      </c>
      <c r="B13" s="5" t="s">
        <v>72</v>
      </c>
      <c r="C13" s="5" t="s">
        <v>89</v>
      </c>
      <c r="D13" s="6">
        <v>148021</v>
      </c>
      <c r="E13" s="6">
        <v>30588</v>
      </c>
      <c r="F13" s="6">
        <v>174547</v>
      </c>
      <c r="G13" s="6">
        <v>263064</v>
      </c>
      <c r="H13" s="6">
        <v>257644</v>
      </c>
      <c r="I13" s="6">
        <v>282407</v>
      </c>
      <c r="J13" s="6">
        <v>259276</v>
      </c>
      <c r="K13" s="6">
        <v>73584</v>
      </c>
      <c r="L13" s="6">
        <v>308044</v>
      </c>
      <c r="M13" s="6">
        <v>198968</v>
      </c>
      <c r="N13" s="6">
        <v>338839</v>
      </c>
      <c r="O13" s="6">
        <v>1214638</v>
      </c>
      <c r="P13" s="6">
        <v>3549620</v>
      </c>
    </row>
    <row r="14" spans="1:16" x14ac:dyDescent="0.25">
      <c r="A14" s="5" t="s">
        <v>71</v>
      </c>
      <c r="B14" s="5" t="s">
        <v>72</v>
      </c>
      <c r="C14" s="5" t="s">
        <v>90</v>
      </c>
      <c r="D14" s="6">
        <v>3660006</v>
      </c>
      <c r="E14" s="6">
        <v>2675630</v>
      </c>
      <c r="F14" s="6">
        <v>35700</v>
      </c>
      <c r="G14" s="6">
        <v>502289</v>
      </c>
      <c r="H14" s="6">
        <v>673179</v>
      </c>
      <c r="I14" s="6">
        <v>72633</v>
      </c>
      <c r="J14" s="6">
        <v>1034680</v>
      </c>
      <c r="K14" s="6">
        <v>1727989</v>
      </c>
      <c r="L14" s="6">
        <v>2410555</v>
      </c>
      <c r="M14" s="6">
        <v>299010</v>
      </c>
      <c r="N14" s="6">
        <v>1102183</v>
      </c>
      <c r="O14" s="6">
        <v>1475564</v>
      </c>
      <c r="P14" s="6">
        <v>15669418</v>
      </c>
    </row>
    <row r="15" spans="1:16" x14ac:dyDescent="0.25">
      <c r="A15" s="5" t="s">
        <v>71</v>
      </c>
      <c r="B15" s="5" t="s">
        <v>72</v>
      </c>
      <c r="C15" s="5" t="s">
        <v>91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132000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1717499</v>
      </c>
      <c r="P15" s="6">
        <v>1849499</v>
      </c>
    </row>
    <row r="16" spans="1:16" x14ac:dyDescent="0.25">
      <c r="A16" s="5" t="s">
        <v>73</v>
      </c>
      <c r="B16" s="5" t="s">
        <v>74</v>
      </c>
      <c r="C16" s="5"/>
      <c r="D16" s="6">
        <v>1868305</v>
      </c>
      <c r="E16" s="6">
        <v>1151894</v>
      </c>
      <c r="F16" s="6">
        <v>4167192</v>
      </c>
      <c r="G16" s="6">
        <v>5897585</v>
      </c>
      <c r="H16" s="6">
        <v>1268441</v>
      </c>
      <c r="I16" s="6">
        <v>2743660</v>
      </c>
      <c r="J16" s="6">
        <v>7311817</v>
      </c>
      <c r="K16" s="6">
        <v>843755</v>
      </c>
      <c r="L16" s="6">
        <v>4905910</v>
      </c>
      <c r="M16" s="6">
        <v>2932589</v>
      </c>
      <c r="N16" s="6">
        <v>2312213</v>
      </c>
      <c r="O16" s="6">
        <v>4454159</v>
      </c>
      <c r="P16" s="6">
        <v>39857520</v>
      </c>
    </row>
    <row r="17" spans="1:16" x14ac:dyDescent="0.25">
      <c r="A17" s="5" t="s">
        <v>75</v>
      </c>
      <c r="B17" s="5" t="s">
        <v>72</v>
      </c>
      <c r="C17" s="5" t="s">
        <v>92</v>
      </c>
      <c r="D17" s="6">
        <v>2000000</v>
      </c>
      <c r="E17" s="6">
        <v>500000</v>
      </c>
      <c r="F17" s="6">
        <v>500000</v>
      </c>
      <c r="G17" s="6">
        <v>500000</v>
      </c>
      <c r="H17" s="6">
        <v>500000</v>
      </c>
      <c r="I17" s="6">
        <v>500000</v>
      </c>
      <c r="J17" s="6">
        <v>0</v>
      </c>
      <c r="K17" s="6">
        <v>500000</v>
      </c>
      <c r="L17" s="6">
        <v>1000000</v>
      </c>
      <c r="M17" s="6">
        <v>0</v>
      </c>
      <c r="N17" s="6">
        <v>500000</v>
      </c>
      <c r="O17" s="6">
        <v>1000000</v>
      </c>
      <c r="P17" s="6">
        <v>7500000</v>
      </c>
    </row>
    <row r="18" spans="1:16" x14ac:dyDescent="0.25">
      <c r="A18" s="5" t="s">
        <v>75</v>
      </c>
      <c r="B18" s="5" t="s">
        <v>72</v>
      </c>
      <c r="C18" s="5" t="s">
        <v>93</v>
      </c>
      <c r="D18" s="6">
        <v>3460</v>
      </c>
      <c r="E18" s="6">
        <v>0</v>
      </c>
      <c r="F18" s="6">
        <v>0</v>
      </c>
      <c r="G18" s="6">
        <v>0</v>
      </c>
      <c r="H18" s="6">
        <v>0</v>
      </c>
      <c r="I18" s="6">
        <v>18880</v>
      </c>
      <c r="J18" s="6">
        <v>0</v>
      </c>
      <c r="K18" s="6">
        <v>12760</v>
      </c>
      <c r="L18" s="6">
        <v>17000</v>
      </c>
      <c r="M18" s="6">
        <v>0</v>
      </c>
      <c r="N18" s="6">
        <v>0</v>
      </c>
      <c r="O18" s="6">
        <v>1205806</v>
      </c>
      <c r="P18" s="6">
        <v>1257906</v>
      </c>
    </row>
    <row r="19" spans="1:16" x14ac:dyDescent="0.25">
      <c r="A19" s="5" t="s">
        <v>75</v>
      </c>
      <c r="B19" s="5" t="s">
        <v>72</v>
      </c>
      <c r="C19" s="5" t="s">
        <v>94</v>
      </c>
      <c r="D19" s="6">
        <v>95000</v>
      </c>
      <c r="E19" s="6">
        <v>245000</v>
      </c>
      <c r="F19" s="6">
        <v>420000</v>
      </c>
      <c r="G19" s="6">
        <v>105000</v>
      </c>
      <c r="H19" s="6">
        <v>350000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3169000</v>
      </c>
      <c r="P19" s="6">
        <v>4384000</v>
      </c>
    </row>
    <row r="20" spans="1:16" x14ac:dyDescent="0.25">
      <c r="A20" s="5" t="s">
        <v>75</v>
      </c>
      <c r="B20" s="5" t="s">
        <v>72</v>
      </c>
      <c r="C20" s="5" t="s">
        <v>95</v>
      </c>
      <c r="D20" s="6">
        <v>0</v>
      </c>
      <c r="E20" s="6">
        <v>0</v>
      </c>
      <c r="F20" s="6">
        <v>0</v>
      </c>
      <c r="G20" s="6">
        <v>44820</v>
      </c>
      <c r="H20" s="6">
        <v>0</v>
      </c>
      <c r="I20" s="6">
        <v>0</v>
      </c>
      <c r="J20" s="6">
        <v>76280</v>
      </c>
      <c r="K20" s="6">
        <v>0</v>
      </c>
      <c r="L20" s="6">
        <v>125820</v>
      </c>
      <c r="M20" s="6">
        <v>0</v>
      </c>
      <c r="N20" s="6">
        <v>0</v>
      </c>
      <c r="O20" s="6">
        <v>1090780</v>
      </c>
      <c r="P20" s="6">
        <v>1337700</v>
      </c>
    </row>
    <row r="21" spans="1:16" x14ac:dyDescent="0.25">
      <c r="A21" s="5" t="s">
        <v>75</v>
      </c>
      <c r="B21" s="5" t="s">
        <v>72</v>
      </c>
      <c r="C21" s="5" t="s">
        <v>96</v>
      </c>
      <c r="D21" s="6">
        <v>3900000</v>
      </c>
      <c r="E21" s="6">
        <v>0</v>
      </c>
      <c r="F21" s="6">
        <v>4092879</v>
      </c>
      <c r="G21" s="6">
        <v>0</v>
      </c>
      <c r="H21" s="6">
        <v>0</v>
      </c>
      <c r="I21" s="6">
        <v>2895244</v>
      </c>
      <c r="J21" s="6">
        <v>0</v>
      </c>
      <c r="K21" s="6">
        <v>4342866</v>
      </c>
      <c r="L21" s="6">
        <v>0</v>
      </c>
      <c r="M21" s="6">
        <v>0</v>
      </c>
      <c r="N21" s="6">
        <v>1447622</v>
      </c>
      <c r="O21" s="6">
        <v>452635</v>
      </c>
      <c r="P21" s="6">
        <v>17131246</v>
      </c>
    </row>
    <row r="22" spans="1:16" x14ac:dyDescent="0.25">
      <c r="A22" s="5" t="s">
        <v>75</v>
      </c>
      <c r="B22" s="5" t="s">
        <v>72</v>
      </c>
      <c r="C22" s="5" t="s">
        <v>97</v>
      </c>
      <c r="D22" s="6">
        <v>47295</v>
      </c>
      <c r="E22" s="6">
        <v>115077</v>
      </c>
      <c r="F22" s="6">
        <v>66836</v>
      </c>
      <c r="G22" s="6">
        <v>68462</v>
      </c>
      <c r="H22" s="6">
        <v>74067</v>
      </c>
      <c r="I22" s="6">
        <v>70159</v>
      </c>
      <c r="J22" s="6">
        <v>28441</v>
      </c>
      <c r="K22" s="6">
        <v>160702</v>
      </c>
      <c r="L22" s="6">
        <v>25441</v>
      </c>
      <c r="M22" s="6">
        <v>187094</v>
      </c>
      <c r="N22" s="6">
        <v>23299</v>
      </c>
      <c r="O22" s="6">
        <v>159763</v>
      </c>
      <c r="P22" s="6">
        <v>1026636</v>
      </c>
    </row>
    <row r="23" spans="1:16" x14ac:dyDescent="0.25">
      <c r="A23" s="5" t="s">
        <v>75</v>
      </c>
      <c r="B23" s="5" t="s">
        <v>72</v>
      </c>
      <c r="C23" s="5" t="s">
        <v>98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3588285</v>
      </c>
      <c r="P23" s="6">
        <v>3588285</v>
      </c>
    </row>
    <row r="24" spans="1:16" x14ac:dyDescent="0.25">
      <c r="A24" s="5" t="s">
        <v>75</v>
      </c>
      <c r="B24" s="5" t="s">
        <v>72</v>
      </c>
      <c r="C24" s="5" t="s">
        <v>99</v>
      </c>
      <c r="D24" s="6">
        <v>52109</v>
      </c>
      <c r="E24" s="6">
        <v>52505</v>
      </c>
      <c r="F24" s="6">
        <v>53098</v>
      </c>
      <c r="G24" s="6">
        <v>53328</v>
      </c>
      <c r="H24" s="6">
        <v>54227</v>
      </c>
      <c r="I24" s="6">
        <v>731577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996844</v>
      </c>
    </row>
    <row r="25" spans="1:16" x14ac:dyDescent="0.25">
      <c r="A25" s="5" t="s">
        <v>76</v>
      </c>
      <c r="B25" s="5" t="s">
        <v>74</v>
      </c>
      <c r="C25" s="5"/>
      <c r="D25" s="6">
        <v>-4229559</v>
      </c>
      <c r="E25" s="6">
        <v>239312</v>
      </c>
      <c r="F25" s="6">
        <v>-965621</v>
      </c>
      <c r="G25" s="6">
        <v>5125975</v>
      </c>
      <c r="H25" s="6">
        <v>290147</v>
      </c>
      <c r="I25" s="6">
        <v>-1472200</v>
      </c>
      <c r="J25" s="6">
        <v>7207096</v>
      </c>
      <c r="K25" s="6">
        <v>-4172573</v>
      </c>
      <c r="L25" s="6">
        <v>3737649</v>
      </c>
      <c r="M25" s="6">
        <v>2745495</v>
      </c>
      <c r="N25" s="6">
        <v>341292</v>
      </c>
      <c r="O25" s="6">
        <v>-6212110</v>
      </c>
      <c r="P25" s="6">
        <v>2634903</v>
      </c>
    </row>
    <row r="26" spans="1:16" x14ac:dyDescent="0.25">
      <c r="A26" s="5" t="s">
        <v>79</v>
      </c>
      <c r="B26" s="5" t="s">
        <v>74</v>
      </c>
      <c r="C26" s="5"/>
      <c r="D26" s="6">
        <v>-4229559</v>
      </c>
      <c r="E26" s="6">
        <v>239312</v>
      </c>
      <c r="F26" s="6">
        <v>-965621</v>
      </c>
      <c r="G26" s="6">
        <v>5125975</v>
      </c>
      <c r="H26" s="6">
        <v>290147</v>
      </c>
      <c r="I26" s="6">
        <v>-1472200</v>
      </c>
      <c r="J26" s="6">
        <v>7207096</v>
      </c>
      <c r="K26" s="6">
        <v>-4172573</v>
      </c>
      <c r="L26" s="6">
        <v>3737649</v>
      </c>
      <c r="M26" s="6">
        <v>2745495</v>
      </c>
      <c r="N26" s="6">
        <v>341292</v>
      </c>
      <c r="O26" s="6">
        <v>-6212110</v>
      </c>
      <c r="P26" s="6">
        <v>2634903</v>
      </c>
    </row>
    <row r="27" spans="1:16" x14ac:dyDescent="0.25">
      <c r="A27" s="5" t="s">
        <v>81</v>
      </c>
      <c r="B27" s="5" t="s">
        <v>74</v>
      </c>
      <c r="C27" s="5"/>
      <c r="D27" s="6">
        <v>-4229559</v>
      </c>
      <c r="E27" s="6">
        <v>239312</v>
      </c>
      <c r="F27" s="6">
        <v>-965621</v>
      </c>
      <c r="G27" s="6">
        <v>5125975</v>
      </c>
      <c r="H27" s="6">
        <v>290147</v>
      </c>
      <c r="I27" s="6">
        <v>-1472200</v>
      </c>
      <c r="J27" s="6">
        <v>7207096</v>
      </c>
      <c r="K27" s="6">
        <v>-4172573</v>
      </c>
      <c r="L27" s="6">
        <v>3737649</v>
      </c>
      <c r="M27" s="6">
        <v>2745495</v>
      </c>
      <c r="N27" s="6">
        <v>341292</v>
      </c>
      <c r="O27" s="6">
        <v>-6212110</v>
      </c>
      <c r="P27" s="6">
        <v>2634903</v>
      </c>
    </row>
    <row r="28" spans="1:16" x14ac:dyDescent="0.25">
      <c r="A28" s="5" t="s">
        <v>83</v>
      </c>
      <c r="B28" s="5" t="s">
        <v>74</v>
      </c>
      <c r="C28" s="5"/>
      <c r="D28" s="6">
        <v>-4229559</v>
      </c>
      <c r="E28" s="6">
        <v>239312</v>
      </c>
      <c r="F28" s="6">
        <v>-965621</v>
      </c>
      <c r="G28" s="6">
        <v>5125975</v>
      </c>
      <c r="H28" s="6">
        <v>290147</v>
      </c>
      <c r="I28" s="6">
        <v>-1472200</v>
      </c>
      <c r="J28" s="6">
        <v>7207096</v>
      </c>
      <c r="K28" s="6">
        <v>-4172573</v>
      </c>
      <c r="L28" s="6">
        <v>3737649</v>
      </c>
      <c r="M28" s="6">
        <v>2745495</v>
      </c>
      <c r="N28" s="6">
        <v>341292</v>
      </c>
      <c r="O28" s="6">
        <v>-6212110</v>
      </c>
      <c r="P28" s="6">
        <v>2634903</v>
      </c>
    </row>
  </sheetData>
  <mergeCells count="5">
    <mergeCell ref="A8:P8"/>
    <mergeCell ref="B1:O1"/>
    <mergeCell ref="B2:O2"/>
    <mergeCell ref="B3:O3"/>
    <mergeCell ref="B4:O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BD265-0C8F-4FDD-A591-4CF65EAE24F8}">
  <dimension ref="A1:O24"/>
  <sheetViews>
    <sheetView workbookViewId="0">
      <selection activeCell="F11" sqref="F11"/>
    </sheetView>
  </sheetViews>
  <sheetFormatPr baseColWidth="10" defaultColWidth="12" defaultRowHeight="13.5" x14ac:dyDescent="0.25"/>
  <cols>
    <col min="1" max="1" width="12" style="1"/>
    <col min="2" max="2" width="25.7109375" style="1" bestFit="1" customWidth="1"/>
    <col min="3" max="3" width="14.7109375" style="1" customWidth="1"/>
    <col min="4" max="4" width="12.85546875" style="26" customWidth="1"/>
    <col min="5" max="16384" width="12" style="1"/>
  </cols>
  <sheetData>
    <row r="1" spans="1:15" s="3" customFormat="1" x14ac:dyDescent="0.25">
      <c r="A1" s="3" t="s">
        <v>0</v>
      </c>
      <c r="B1" s="79" t="s">
        <v>1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 s="3" customFormat="1" x14ac:dyDescent="0.25">
      <c r="A2" s="3" t="s">
        <v>2</v>
      </c>
      <c r="B2" s="79" t="s">
        <v>3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s="3" customFormat="1" x14ac:dyDescent="0.25">
      <c r="A3" s="3" t="s">
        <v>4</v>
      </c>
      <c r="B3" s="79" t="s">
        <v>5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s="3" customFormat="1" x14ac:dyDescent="0.25">
      <c r="A4" s="3" t="s">
        <v>6</v>
      </c>
      <c r="B4" s="79" t="s">
        <v>7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8" spans="1:15" x14ac:dyDescent="0.25">
      <c r="B8" s="81" t="s">
        <v>100</v>
      </c>
      <c r="C8" s="81"/>
      <c r="D8" s="81"/>
    </row>
    <row r="10" spans="1:15" x14ac:dyDescent="0.25">
      <c r="B10" s="2" t="s">
        <v>101</v>
      </c>
      <c r="C10" s="21" t="s">
        <v>102</v>
      </c>
      <c r="D10" s="27" t="s">
        <v>103</v>
      </c>
    </row>
    <row r="11" spans="1:15" x14ac:dyDescent="0.25">
      <c r="B11" s="4" t="s">
        <v>34</v>
      </c>
      <c r="C11" s="22">
        <v>7500000</v>
      </c>
      <c r="D11" s="27">
        <f>+C11/C24</f>
        <v>0.10294816927545106</v>
      </c>
    </row>
    <row r="12" spans="1:15" x14ac:dyDescent="0.25">
      <c r="B12" s="5" t="s">
        <v>35</v>
      </c>
      <c r="C12" s="23">
        <v>1901509</v>
      </c>
      <c r="D12" s="27">
        <f>+C12/C24</f>
        <v>2.610091605477249E-2</v>
      </c>
    </row>
    <row r="13" spans="1:15" x14ac:dyDescent="0.25">
      <c r="B13" s="5" t="s">
        <v>36</v>
      </c>
      <c r="C13" s="23">
        <v>12659531</v>
      </c>
      <c r="D13" s="27">
        <f>+C13/C24</f>
        <v>0.17377007204477604</v>
      </c>
    </row>
    <row r="14" spans="1:15" x14ac:dyDescent="0.25">
      <c r="B14" s="5" t="s">
        <v>37</v>
      </c>
      <c r="C14" s="23">
        <v>3549620</v>
      </c>
      <c r="D14" s="27">
        <f>+C14/C24</f>
        <v>4.872358408313688E-2</v>
      </c>
    </row>
    <row r="15" spans="1:15" x14ac:dyDescent="0.25">
      <c r="B15" s="5" t="s">
        <v>38</v>
      </c>
      <c r="C15" s="23">
        <v>15669418</v>
      </c>
      <c r="D15" s="27">
        <f>+C15/C24</f>
        <v>0.21508505289490665</v>
      </c>
    </row>
    <row r="16" spans="1:15" x14ac:dyDescent="0.25">
      <c r="B16" s="5" t="s">
        <v>39</v>
      </c>
      <c r="C16" s="23">
        <v>1257906</v>
      </c>
      <c r="D16" s="27">
        <f>+C16/C24</f>
        <v>1.7266549309414073E-2</v>
      </c>
    </row>
    <row r="17" spans="2:4" x14ac:dyDescent="0.25">
      <c r="B17" s="5" t="s">
        <v>40</v>
      </c>
      <c r="C17" s="23">
        <v>4384000</v>
      </c>
      <c r="D17" s="27">
        <f>+C17/C24</f>
        <v>6.0176636547143662E-2</v>
      </c>
    </row>
    <row r="18" spans="2:4" x14ac:dyDescent="0.25">
      <c r="B18" s="5" t="s">
        <v>41</v>
      </c>
      <c r="C18" s="23">
        <v>1337700</v>
      </c>
      <c r="D18" s="27">
        <f>+C18/C24</f>
        <v>1.836183547196945E-2</v>
      </c>
    </row>
    <row r="19" spans="2:4" x14ac:dyDescent="0.25">
      <c r="B19" s="5" t="s">
        <v>42</v>
      </c>
      <c r="C19" s="23">
        <v>1849499</v>
      </c>
      <c r="D19" s="27">
        <f>+C19/C24</f>
        <v>2.5387004816903661E-2</v>
      </c>
    </row>
    <row r="20" spans="2:4" x14ac:dyDescent="0.25">
      <c r="B20" s="5" t="s">
        <v>43</v>
      </c>
      <c r="C20" s="23">
        <v>17131246</v>
      </c>
      <c r="D20" s="27">
        <f>+C20/C24</f>
        <v>0.2351507217476525</v>
      </c>
    </row>
    <row r="21" spans="2:4" x14ac:dyDescent="0.25">
      <c r="B21" s="5" t="s">
        <v>44</v>
      </c>
      <c r="C21" s="23">
        <v>1026636</v>
      </c>
      <c r="D21" s="27">
        <f>+C21/C24</f>
        <v>1.4092039561636262E-2</v>
      </c>
    </row>
    <row r="22" spans="2:4" x14ac:dyDescent="0.25">
      <c r="B22" s="5" t="s">
        <v>45</v>
      </c>
      <c r="C22" s="23">
        <v>3588285</v>
      </c>
      <c r="D22" s="27">
        <f>+C22/C24</f>
        <v>4.9254316211808251E-2</v>
      </c>
    </row>
    <row r="23" spans="2:4" x14ac:dyDescent="0.25">
      <c r="B23" s="11" t="s">
        <v>46</v>
      </c>
      <c r="C23" s="24">
        <v>996844</v>
      </c>
      <c r="D23" s="28">
        <f>+C23/C24</f>
        <v>1.3683101980429031E-2</v>
      </c>
    </row>
    <row r="24" spans="2:4" x14ac:dyDescent="0.25">
      <c r="B24" s="2" t="s">
        <v>68</v>
      </c>
      <c r="C24" s="25">
        <f>SUM(C11:C23)</f>
        <v>72852194</v>
      </c>
      <c r="D24" s="27">
        <f>SUM(D11:D23)</f>
        <v>1</v>
      </c>
    </row>
  </sheetData>
  <mergeCells count="5">
    <mergeCell ref="B8:D8"/>
    <mergeCell ref="B1:O1"/>
    <mergeCell ref="B2:O2"/>
    <mergeCell ref="B3:O3"/>
    <mergeCell ref="B4:O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7CE98-BCF3-4B61-98F5-52DD7E229B49}">
  <dimension ref="B1:I19"/>
  <sheetViews>
    <sheetView showGridLines="0" tabSelected="1" workbookViewId="0">
      <selection activeCell="M7" sqref="M7"/>
    </sheetView>
  </sheetViews>
  <sheetFormatPr baseColWidth="10" defaultRowHeight="15.75" x14ac:dyDescent="0.25"/>
  <cols>
    <col min="2" max="2" width="8.42578125" customWidth="1"/>
    <col min="3" max="3" width="26" customWidth="1"/>
    <col min="4" max="4" width="0.28515625" style="29" customWidth="1"/>
    <col min="5" max="5" width="13.28515625" customWidth="1"/>
    <col min="6" max="6" width="0.28515625" style="29" customWidth="1"/>
    <col min="7" max="7" width="13.28515625" customWidth="1"/>
    <col min="8" max="8" width="6.140625" customWidth="1"/>
    <col min="9" max="9" width="18.140625" customWidth="1"/>
    <col min="10" max="10" width="13.42578125" customWidth="1"/>
    <col min="11" max="11" width="0" hidden="1" customWidth="1"/>
    <col min="12" max="13" width="14.28515625" customWidth="1"/>
    <col min="15" max="15" width="15.140625" customWidth="1"/>
    <col min="16" max="16" width="29.28515625" customWidth="1"/>
    <col min="17" max="18" width="16.140625" customWidth="1"/>
  </cols>
  <sheetData>
    <row r="1" spans="2:9" x14ac:dyDescent="0.25">
      <c r="D1" s="29" t="s">
        <v>104</v>
      </c>
      <c r="F1" s="29" t="s">
        <v>104</v>
      </c>
    </row>
    <row r="2" spans="2:9" ht="21" x14ac:dyDescent="0.35">
      <c r="B2" s="85" t="s">
        <v>105</v>
      </c>
      <c r="C2" s="85"/>
      <c r="D2" s="85"/>
      <c r="E2" s="85"/>
      <c r="F2" s="85"/>
      <c r="G2" s="85"/>
    </row>
    <row r="4" spans="2:9" x14ac:dyDescent="0.25">
      <c r="B4" s="86" t="s">
        <v>106</v>
      </c>
      <c r="C4" s="86"/>
      <c r="D4" s="42"/>
      <c r="E4" s="43">
        <v>2021</v>
      </c>
      <c r="F4" s="42"/>
      <c r="G4" s="43">
        <v>2022</v>
      </c>
    </row>
    <row r="5" spans="2:9" x14ac:dyDescent="0.25">
      <c r="B5" s="87" t="s">
        <v>107</v>
      </c>
      <c r="C5" s="88"/>
      <c r="D5" s="30"/>
      <c r="E5" s="31">
        <v>7000000</v>
      </c>
      <c r="F5" s="30"/>
      <c r="G5" s="31">
        <v>0</v>
      </c>
      <c r="I5" s="32"/>
    </row>
    <row r="6" spans="2:9" x14ac:dyDescent="0.25">
      <c r="B6" s="89" t="s">
        <v>108</v>
      </c>
      <c r="C6" s="90"/>
      <c r="D6" s="30"/>
      <c r="E6" s="31">
        <v>64709656</v>
      </c>
      <c r="F6" s="30"/>
      <c r="G6" s="31">
        <f>+'EERR Anual'!O11</f>
        <v>75487097</v>
      </c>
    </row>
    <row r="7" spans="2:9" x14ac:dyDescent="0.25">
      <c r="B7" s="86" t="s">
        <v>109</v>
      </c>
      <c r="C7" s="86"/>
      <c r="D7" s="42"/>
      <c r="E7" s="44">
        <f>SUM(E5:E6)</f>
        <v>71709656</v>
      </c>
      <c r="F7" s="42"/>
      <c r="G7" s="44">
        <f>SUM(G5:G6)</f>
        <v>75487097</v>
      </c>
    </row>
    <row r="8" spans="2:9" x14ac:dyDescent="0.25">
      <c r="B8" s="31"/>
      <c r="C8" s="31"/>
      <c r="D8" s="33"/>
      <c r="E8" s="31"/>
      <c r="F8" s="33"/>
      <c r="G8" s="31"/>
    </row>
    <row r="9" spans="2:9" x14ac:dyDescent="0.25">
      <c r="B9" s="31"/>
      <c r="C9" s="31"/>
      <c r="D9" s="33"/>
      <c r="E9" s="31"/>
      <c r="F9" s="33"/>
      <c r="G9" s="31"/>
    </row>
    <row r="10" spans="2:9" x14ac:dyDescent="0.25">
      <c r="B10" s="31"/>
      <c r="C10" s="31"/>
      <c r="D10" s="33"/>
      <c r="E10" s="31"/>
      <c r="F10" s="33"/>
      <c r="G10" s="31"/>
    </row>
    <row r="11" spans="2:9" x14ac:dyDescent="0.25">
      <c r="B11" s="86" t="s">
        <v>110</v>
      </c>
      <c r="C11" s="86"/>
      <c r="D11" s="45"/>
      <c r="E11" s="43">
        <v>2021</v>
      </c>
      <c r="F11" s="42"/>
      <c r="G11" s="43">
        <v>2022</v>
      </c>
    </row>
    <row r="12" spans="2:9" x14ac:dyDescent="0.25">
      <c r="B12" s="31"/>
      <c r="C12" s="31"/>
      <c r="D12" s="31"/>
      <c r="E12" s="34"/>
      <c r="F12" s="35"/>
      <c r="G12" s="36"/>
    </row>
    <row r="13" spans="2:9" ht="16.5" thickBot="1" x14ac:dyDescent="0.3">
      <c r="B13" s="82" t="s">
        <v>111</v>
      </c>
      <c r="C13" s="82"/>
      <c r="D13" s="37"/>
      <c r="E13" s="91">
        <v>0</v>
      </c>
      <c r="F13" s="93">
        <v>0</v>
      </c>
      <c r="G13" s="91">
        <v>0</v>
      </c>
    </row>
    <row r="14" spans="2:9" x14ac:dyDescent="0.25">
      <c r="B14" s="84" t="s">
        <v>112</v>
      </c>
      <c r="C14" s="84"/>
      <c r="D14" s="37"/>
      <c r="E14" s="92"/>
      <c r="F14" s="94"/>
      <c r="G14" s="92"/>
    </row>
    <row r="15" spans="2:9" x14ac:dyDescent="0.25">
      <c r="B15" s="38"/>
      <c r="C15" s="38"/>
      <c r="D15" s="33"/>
      <c r="E15" s="38"/>
      <c r="F15" s="39"/>
      <c r="G15" s="38"/>
    </row>
    <row r="16" spans="2:9" ht="16.5" thickBot="1" x14ac:dyDescent="0.3">
      <c r="B16" s="82" t="s">
        <v>113</v>
      </c>
      <c r="C16" s="82"/>
      <c r="D16" s="33"/>
      <c r="E16" s="83">
        <v>0.41439999999999999</v>
      </c>
      <c r="F16" s="40">
        <v>22398408</v>
      </c>
      <c r="G16" s="83">
        <f>('Detalle Contable'!P17+'Detalle Contable'!P18+'Detalle Contable'!P19+'Detalle Contable'!P20+'Detalle Contable'!P21+'Detalle Contable'!P22+'Detalle Contable'!P23+'Detalle Contable'!P24)/'Balance 2022'!I39</f>
        <v>0.51093337010550433</v>
      </c>
    </row>
    <row r="17" spans="2:7" x14ac:dyDescent="0.25">
      <c r="B17" s="84" t="s">
        <v>114</v>
      </c>
      <c r="C17" s="84"/>
      <c r="D17" s="33"/>
      <c r="E17" s="83"/>
      <c r="F17" s="41"/>
      <c r="G17" s="83"/>
    </row>
    <row r="18" spans="2:7" x14ac:dyDescent="0.25">
      <c r="B18" s="31"/>
      <c r="C18" s="31"/>
      <c r="D18" s="33"/>
      <c r="E18" s="31"/>
      <c r="F18" s="33"/>
      <c r="G18" s="31"/>
    </row>
    <row r="19" spans="2:7" x14ac:dyDescent="0.25">
      <c r="B19" s="31"/>
      <c r="C19" s="31"/>
      <c r="D19" s="33"/>
      <c r="E19" s="31"/>
      <c r="F19" s="33"/>
      <c r="G19" s="31"/>
    </row>
  </sheetData>
  <mergeCells count="15">
    <mergeCell ref="B16:C16"/>
    <mergeCell ref="E16:E17"/>
    <mergeCell ref="G16:G17"/>
    <mergeCell ref="B17:C17"/>
    <mergeCell ref="B2:G2"/>
    <mergeCell ref="B4:C4"/>
    <mergeCell ref="B5:C5"/>
    <mergeCell ref="B6:C6"/>
    <mergeCell ref="B7:C7"/>
    <mergeCell ref="B11:C11"/>
    <mergeCell ref="B13:C13"/>
    <mergeCell ref="E13:E14"/>
    <mergeCell ref="F13:F14"/>
    <mergeCell ref="G13:G14"/>
    <mergeCell ref="B14:C14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4D280-5650-4397-B472-17FBA191A289}">
  <dimension ref="B1:M24"/>
  <sheetViews>
    <sheetView topLeftCell="A10" workbookViewId="0">
      <selection activeCell="M25" sqref="M25"/>
    </sheetView>
  </sheetViews>
  <sheetFormatPr baseColWidth="10" defaultColWidth="10.85546875" defaultRowHeight="15.75" x14ac:dyDescent="0.25"/>
  <cols>
    <col min="1" max="1" width="10.85546875" style="48"/>
    <col min="2" max="2" width="8.42578125" style="48" customWidth="1"/>
    <col min="3" max="3" width="26" style="48" customWidth="1"/>
    <col min="4" max="4" width="0.28515625" style="49" customWidth="1"/>
    <col min="5" max="5" width="13.28515625" style="48" customWidth="1"/>
    <col min="6" max="6" width="0.28515625" style="49" customWidth="1"/>
    <col min="7" max="7" width="13.28515625" style="48" customWidth="1"/>
    <col min="8" max="8" width="6.140625" style="48" customWidth="1"/>
    <col min="9" max="9" width="18.140625" style="48" customWidth="1"/>
    <col min="10" max="10" width="13.42578125" style="48" customWidth="1"/>
    <col min="11" max="11" width="0" style="48" hidden="1" customWidth="1"/>
    <col min="12" max="13" width="14.28515625" style="48" customWidth="1"/>
    <col min="14" max="16384" width="10.85546875" style="48"/>
  </cols>
  <sheetData>
    <row r="1" spans="2:13" x14ac:dyDescent="0.25">
      <c r="B1" s="46"/>
      <c r="C1" s="46"/>
      <c r="D1" s="47"/>
      <c r="E1" s="46"/>
      <c r="F1" s="47"/>
      <c r="G1" s="46"/>
    </row>
    <row r="3" spans="2:13" ht="23.25" x14ac:dyDescent="0.35">
      <c r="B3" s="96" t="s">
        <v>143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5" spans="2:13" x14ac:dyDescent="0.25">
      <c r="B5" s="86" t="s">
        <v>115</v>
      </c>
      <c r="C5" s="86"/>
      <c r="D5" s="42"/>
      <c r="E5" s="43">
        <v>2021</v>
      </c>
      <c r="F5" s="50"/>
      <c r="G5" s="43">
        <v>2022</v>
      </c>
      <c r="I5" s="86" t="s">
        <v>116</v>
      </c>
      <c r="J5" s="86"/>
      <c r="K5" s="43">
        <v>2019</v>
      </c>
      <c r="L5" s="43">
        <v>2021</v>
      </c>
      <c r="M5" s="43">
        <v>2022</v>
      </c>
    </row>
    <row r="6" spans="2:13" x14ac:dyDescent="0.25">
      <c r="B6" s="97" t="s">
        <v>117</v>
      </c>
      <c r="C6" s="97"/>
      <c r="D6" s="50"/>
      <c r="E6" s="51">
        <f>+E7</f>
        <v>4501020</v>
      </c>
      <c r="F6" s="50"/>
      <c r="G6" s="51">
        <f>+G7+G8</f>
        <v>2875055</v>
      </c>
      <c r="H6" s="52"/>
      <c r="I6" s="97" t="s">
        <v>117</v>
      </c>
      <c r="J6" s="97"/>
      <c r="K6" s="51">
        <v>11970520</v>
      </c>
      <c r="L6" s="51">
        <f>+L7+L8</f>
        <v>25440</v>
      </c>
      <c r="M6" s="51">
        <f>+M7+M8</f>
        <v>155744</v>
      </c>
    </row>
    <row r="7" spans="2:13" x14ac:dyDescent="0.25">
      <c r="B7" s="53" t="s">
        <v>118</v>
      </c>
      <c r="C7" s="53"/>
      <c r="D7" s="54"/>
      <c r="E7" s="55">
        <v>4501020</v>
      </c>
      <c r="F7" s="54"/>
      <c r="G7" s="55">
        <v>2187719</v>
      </c>
      <c r="I7" s="95" t="s">
        <v>119</v>
      </c>
      <c r="J7" s="95"/>
      <c r="K7" s="53">
        <v>0</v>
      </c>
      <c r="L7" s="53">
        <v>0</v>
      </c>
      <c r="M7" s="53">
        <v>0</v>
      </c>
    </row>
    <row r="8" spans="2:13" x14ac:dyDescent="0.25">
      <c r="B8" s="53" t="s">
        <v>144</v>
      </c>
      <c r="C8" s="53"/>
      <c r="D8" s="54"/>
      <c r="E8" s="53">
        <v>0</v>
      </c>
      <c r="F8" s="54"/>
      <c r="G8" s="64">
        <f>637336+50000</f>
        <v>687336</v>
      </c>
      <c r="I8" s="95" t="s">
        <v>120</v>
      </c>
      <c r="J8" s="95"/>
      <c r="K8" s="55">
        <v>11970520</v>
      </c>
      <c r="L8" s="55">
        <v>25440</v>
      </c>
      <c r="M8" s="55">
        <v>155744</v>
      </c>
    </row>
    <row r="9" spans="2:13" x14ac:dyDescent="0.25">
      <c r="B9" s="97" t="s">
        <v>121</v>
      </c>
      <c r="C9" s="97"/>
      <c r="D9" s="50"/>
      <c r="E9" s="51">
        <f>+E10+E11+E12</f>
        <v>12178800</v>
      </c>
      <c r="F9" s="50"/>
      <c r="G9" s="51">
        <f>+G10+G11+G12</f>
        <v>6223920</v>
      </c>
      <c r="I9" s="97" t="s">
        <v>122</v>
      </c>
      <c r="J9" s="97"/>
      <c r="K9" s="51"/>
      <c r="L9" s="51"/>
      <c r="M9" s="51"/>
    </row>
    <row r="10" spans="2:13" x14ac:dyDescent="0.25">
      <c r="B10" s="53" t="s">
        <v>123</v>
      </c>
      <c r="C10" s="53"/>
      <c r="D10" s="54"/>
      <c r="E10" s="55">
        <v>6578800</v>
      </c>
      <c r="F10" s="54"/>
      <c r="G10" s="55"/>
      <c r="I10" s="95"/>
      <c r="J10" s="95"/>
      <c r="K10" s="53"/>
      <c r="L10" s="53"/>
      <c r="M10" s="53"/>
    </row>
    <row r="11" spans="2:13" x14ac:dyDescent="0.25">
      <c r="B11" s="95" t="s">
        <v>124</v>
      </c>
      <c r="C11" s="95"/>
      <c r="D11" s="56"/>
      <c r="E11" s="55">
        <v>1700000</v>
      </c>
      <c r="F11" s="56"/>
      <c r="G11" s="55">
        <v>1700000</v>
      </c>
      <c r="I11" s="95"/>
      <c r="J11" s="95"/>
      <c r="K11" s="53"/>
      <c r="L11" s="53"/>
      <c r="M11" s="53"/>
    </row>
    <row r="12" spans="2:13" x14ac:dyDescent="0.25">
      <c r="B12" s="53" t="s">
        <v>125</v>
      </c>
      <c r="C12" s="53"/>
      <c r="D12" s="54"/>
      <c r="E12" s="55">
        <v>3900000</v>
      </c>
      <c r="F12" s="54"/>
      <c r="G12" s="55">
        <v>4523920</v>
      </c>
      <c r="I12" s="95"/>
      <c r="J12" s="95"/>
      <c r="K12" s="53"/>
      <c r="L12" s="53"/>
      <c r="M12" s="53"/>
    </row>
    <row r="13" spans="2:13" x14ac:dyDescent="0.25">
      <c r="B13" s="86" t="s">
        <v>126</v>
      </c>
      <c r="C13" s="86"/>
      <c r="D13" s="50"/>
      <c r="E13" s="62">
        <f>+E6+E9</f>
        <v>16679820</v>
      </c>
      <c r="F13" s="50"/>
      <c r="G13" s="62">
        <f>+G6+G9</f>
        <v>9098975</v>
      </c>
      <c r="I13" s="86" t="s">
        <v>127</v>
      </c>
      <c r="J13" s="86"/>
      <c r="K13" s="51">
        <v>11970520</v>
      </c>
      <c r="L13" s="62">
        <f>+L6+L9</f>
        <v>25440</v>
      </c>
      <c r="M13" s="62"/>
    </row>
    <row r="15" spans="2:13" x14ac:dyDescent="0.25">
      <c r="B15" s="86" t="s">
        <v>128</v>
      </c>
      <c r="C15" s="86"/>
      <c r="D15" s="50"/>
      <c r="E15" s="63">
        <v>2021</v>
      </c>
      <c r="F15" s="50"/>
      <c r="G15" s="63">
        <v>2022</v>
      </c>
      <c r="I15" s="86" t="s">
        <v>122</v>
      </c>
      <c r="J15" s="86"/>
      <c r="K15" s="57">
        <v>2019</v>
      </c>
      <c r="L15" s="63">
        <v>2021</v>
      </c>
      <c r="M15" s="63">
        <v>2022</v>
      </c>
    </row>
    <row r="16" spans="2:13" x14ac:dyDescent="0.25">
      <c r="B16" s="98" t="s">
        <v>129</v>
      </c>
      <c r="C16" s="99"/>
      <c r="D16" s="58"/>
      <c r="E16" s="51">
        <f>+E17+E18+E19</f>
        <v>28978946</v>
      </c>
      <c r="F16" s="58"/>
      <c r="G16" s="51">
        <v>0</v>
      </c>
      <c r="I16" s="97" t="s">
        <v>130</v>
      </c>
      <c r="J16" s="97"/>
      <c r="K16" s="51"/>
      <c r="L16" s="51"/>
      <c r="M16" s="51"/>
    </row>
    <row r="17" spans="2:13" x14ac:dyDescent="0.25">
      <c r="B17" s="100" t="s">
        <v>131</v>
      </c>
      <c r="C17" s="101"/>
      <c r="D17" s="59"/>
      <c r="E17" s="55">
        <v>16429830</v>
      </c>
      <c r="F17" s="59"/>
      <c r="G17" s="55">
        <v>0</v>
      </c>
      <c r="I17" s="50"/>
      <c r="J17" s="50"/>
      <c r="K17" s="51"/>
      <c r="L17" s="51"/>
      <c r="M17" s="51"/>
    </row>
    <row r="18" spans="2:13" x14ac:dyDescent="0.25">
      <c r="B18" s="100" t="s">
        <v>132</v>
      </c>
      <c r="C18" s="101"/>
      <c r="D18" s="59"/>
      <c r="E18" s="55"/>
      <c r="F18" s="59"/>
      <c r="G18" s="55">
        <v>0</v>
      </c>
      <c r="I18" s="97" t="s">
        <v>133</v>
      </c>
      <c r="J18" s="97"/>
      <c r="K18" s="51">
        <v>-8558550</v>
      </c>
      <c r="L18" s="51">
        <f>+L19+L20+L21</f>
        <v>45633326</v>
      </c>
      <c r="M18" s="51">
        <f>+M19+M20+M21</f>
        <v>8943231</v>
      </c>
    </row>
    <row r="19" spans="2:13" x14ac:dyDescent="0.25">
      <c r="B19" s="100" t="s">
        <v>134</v>
      </c>
      <c r="C19" s="101"/>
      <c r="D19" s="59"/>
      <c r="E19" s="55">
        <v>12549116</v>
      </c>
      <c r="F19" s="59"/>
      <c r="G19" s="55">
        <v>0</v>
      </c>
      <c r="I19" s="95" t="s">
        <v>135</v>
      </c>
      <c r="J19" s="95"/>
      <c r="K19" s="55">
        <v>500000</v>
      </c>
      <c r="L19" s="55">
        <v>500000</v>
      </c>
      <c r="M19" s="55">
        <v>500000</v>
      </c>
    </row>
    <row r="20" spans="2:13" x14ac:dyDescent="0.25">
      <c r="B20" s="98" t="s">
        <v>136</v>
      </c>
      <c r="C20" s="99"/>
      <c r="D20" s="58"/>
      <c r="E20" s="51">
        <v>0</v>
      </c>
      <c r="F20" s="58"/>
      <c r="G20" s="51">
        <v>0</v>
      </c>
      <c r="I20" s="95" t="s">
        <v>137</v>
      </c>
      <c r="J20" s="95"/>
      <c r="K20" s="55"/>
      <c r="L20" s="55">
        <v>28547217</v>
      </c>
      <c r="M20" s="55">
        <v>5808328</v>
      </c>
    </row>
    <row r="21" spans="2:13" x14ac:dyDescent="0.25">
      <c r="B21" s="95"/>
      <c r="C21" s="95"/>
      <c r="D21" s="60"/>
      <c r="F21" s="60"/>
      <c r="I21" s="95" t="s">
        <v>138</v>
      </c>
      <c r="J21" s="95"/>
      <c r="K21" s="55">
        <v>-9058550</v>
      </c>
      <c r="L21" s="55">
        <v>16586109</v>
      </c>
      <c r="M21" s="55">
        <v>2634903</v>
      </c>
    </row>
    <row r="22" spans="2:13" x14ac:dyDescent="0.25">
      <c r="B22" s="97" t="s">
        <v>139</v>
      </c>
      <c r="C22" s="97"/>
      <c r="D22" s="50"/>
      <c r="E22" s="51">
        <f>+E16+E20</f>
        <v>28978946</v>
      </c>
      <c r="F22" s="50"/>
      <c r="G22" s="51">
        <v>0</v>
      </c>
      <c r="I22" s="97" t="s">
        <v>140</v>
      </c>
      <c r="J22" s="97"/>
      <c r="K22" s="51">
        <v>-8558550</v>
      </c>
      <c r="L22" s="51">
        <f>+L16+L18</f>
        <v>45633326</v>
      </c>
      <c r="M22" s="51"/>
    </row>
    <row r="24" spans="2:13" x14ac:dyDescent="0.25">
      <c r="B24" s="86" t="s">
        <v>141</v>
      </c>
      <c r="C24" s="86"/>
      <c r="D24" s="50"/>
      <c r="E24" s="44">
        <f>+E13+E22</f>
        <v>45658766</v>
      </c>
      <c r="F24" s="44">
        <f t="shared" ref="F24:G24" si="0">+F13+F22</f>
        <v>0</v>
      </c>
      <c r="G24" s="44">
        <f t="shared" si="0"/>
        <v>9098975</v>
      </c>
      <c r="I24" s="86" t="s">
        <v>142</v>
      </c>
      <c r="J24" s="86"/>
      <c r="K24" s="61">
        <v>3411970</v>
      </c>
      <c r="L24" s="44">
        <f>+L13+L22</f>
        <v>45658766</v>
      </c>
      <c r="M24" s="44">
        <f>+M18+M6</f>
        <v>9098975</v>
      </c>
    </row>
  </sheetData>
  <mergeCells count="32">
    <mergeCell ref="B21:C21"/>
    <mergeCell ref="I21:J21"/>
    <mergeCell ref="B22:C22"/>
    <mergeCell ref="I22:J22"/>
    <mergeCell ref="B24:C24"/>
    <mergeCell ref="I24:J24"/>
    <mergeCell ref="B20:C20"/>
    <mergeCell ref="I20:J20"/>
    <mergeCell ref="I12:J12"/>
    <mergeCell ref="B13:C13"/>
    <mergeCell ref="I13:J13"/>
    <mergeCell ref="B15:C15"/>
    <mergeCell ref="I15:J15"/>
    <mergeCell ref="B16:C16"/>
    <mergeCell ref="I16:J16"/>
    <mergeCell ref="B17:C17"/>
    <mergeCell ref="B18:C18"/>
    <mergeCell ref="I18:J18"/>
    <mergeCell ref="B19:C19"/>
    <mergeCell ref="I19:J19"/>
    <mergeCell ref="I8:J8"/>
    <mergeCell ref="B9:C9"/>
    <mergeCell ref="I9:J9"/>
    <mergeCell ref="I10:J10"/>
    <mergeCell ref="B11:C11"/>
    <mergeCell ref="I11:J11"/>
    <mergeCell ref="I7:J7"/>
    <mergeCell ref="B3:M3"/>
    <mergeCell ref="B5:C5"/>
    <mergeCell ref="I5:J5"/>
    <mergeCell ref="B6:C6"/>
    <mergeCell ref="I6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D8917-1492-46A1-8348-07A6DE9DAC0C}">
  <dimension ref="B2:E32"/>
  <sheetViews>
    <sheetView topLeftCell="A7" zoomScaleNormal="100" workbookViewId="0">
      <selection activeCell="I20" sqref="I20"/>
    </sheetView>
  </sheetViews>
  <sheetFormatPr baseColWidth="10" defaultColWidth="10.85546875" defaultRowHeight="15" x14ac:dyDescent="0.25"/>
  <cols>
    <col min="1" max="1" width="10.85546875" style="48"/>
    <col min="2" max="2" width="15.140625" style="48" customWidth="1"/>
    <col min="3" max="3" width="29.28515625" style="48" customWidth="1"/>
    <col min="4" max="5" width="16.140625" style="48" customWidth="1"/>
    <col min="6" max="16384" width="10.85546875" style="48"/>
  </cols>
  <sheetData>
    <row r="2" spans="2:5" ht="21" x14ac:dyDescent="0.35">
      <c r="B2" s="103" t="s">
        <v>167</v>
      </c>
      <c r="C2" s="103"/>
      <c r="D2" s="103"/>
      <c r="E2" s="103"/>
    </row>
    <row r="3" spans="2:5" ht="24" customHeight="1" x14ac:dyDescent="0.35">
      <c r="B3" s="65"/>
    </row>
    <row r="4" spans="2:5" ht="15.75" x14ac:dyDescent="0.25">
      <c r="B4" s="86" t="s">
        <v>145</v>
      </c>
      <c r="C4" s="86"/>
      <c r="D4" s="43">
        <v>2021</v>
      </c>
      <c r="E4" s="43">
        <v>2022</v>
      </c>
    </row>
    <row r="5" spans="2:5" ht="15.75" x14ac:dyDescent="0.25">
      <c r="B5" s="104" t="s">
        <v>146</v>
      </c>
      <c r="C5" s="105"/>
      <c r="D5" s="62">
        <f>+D6+D7+D8+D9</f>
        <v>64709656</v>
      </c>
      <c r="E5" s="62">
        <f>SUM(E6:E9)</f>
        <v>75487097</v>
      </c>
    </row>
    <row r="6" spans="2:5" x14ac:dyDescent="0.25">
      <c r="B6" s="66"/>
      <c r="C6" s="67" t="s">
        <v>147</v>
      </c>
      <c r="D6" s="68">
        <v>12423729</v>
      </c>
      <c r="E6" s="68"/>
    </row>
    <row r="7" spans="2:5" x14ac:dyDescent="0.25">
      <c r="B7" s="66"/>
      <c r="C7" s="67" t="s">
        <v>148</v>
      </c>
      <c r="D7" s="68">
        <v>31095000</v>
      </c>
      <c r="E7" s="68">
        <f>+'Balance 2022'!$J$38</f>
        <v>75487097</v>
      </c>
    </row>
    <row r="8" spans="2:5" x14ac:dyDescent="0.25">
      <c r="B8" s="66"/>
      <c r="C8" s="67" t="s">
        <v>149</v>
      </c>
      <c r="D8" s="68">
        <v>10174458</v>
      </c>
      <c r="E8" s="68" t="s">
        <v>104</v>
      </c>
    </row>
    <row r="9" spans="2:5" x14ac:dyDescent="0.25">
      <c r="B9" s="66"/>
      <c r="C9" s="67" t="s">
        <v>150</v>
      </c>
      <c r="D9" s="68">
        <v>11016469</v>
      </c>
      <c r="E9" s="68"/>
    </row>
    <row r="10" spans="2:5" ht="15.75" x14ac:dyDescent="0.25">
      <c r="B10" s="106" t="s">
        <v>151</v>
      </c>
      <c r="C10" s="106"/>
      <c r="D10" s="62">
        <f>+D11+D12+D13+D14</f>
        <v>7000000</v>
      </c>
      <c r="E10" s="62">
        <f>+E11+E12+E13+E14</f>
        <v>0</v>
      </c>
    </row>
    <row r="11" spans="2:5" x14ac:dyDescent="0.25">
      <c r="B11" s="66"/>
      <c r="C11" s="67" t="s">
        <v>152</v>
      </c>
    </row>
    <row r="12" spans="2:5" x14ac:dyDescent="0.25">
      <c r="B12" s="66"/>
      <c r="C12" s="67" t="s">
        <v>149</v>
      </c>
      <c r="D12" s="71">
        <v>7000000</v>
      </c>
      <c r="E12" s="68"/>
    </row>
    <row r="13" spans="2:5" x14ac:dyDescent="0.25">
      <c r="B13" s="69"/>
      <c r="C13" s="70" t="s">
        <v>153</v>
      </c>
    </row>
    <row r="14" spans="2:5" x14ac:dyDescent="0.25">
      <c r="B14" s="69"/>
      <c r="C14" s="70" t="s">
        <v>154</v>
      </c>
    </row>
    <row r="15" spans="2:5" ht="15.75" x14ac:dyDescent="0.25">
      <c r="B15" s="102" t="s">
        <v>155</v>
      </c>
      <c r="C15" s="102"/>
      <c r="D15" s="62">
        <f>+D5+D10</f>
        <v>71709656</v>
      </c>
      <c r="E15" s="62">
        <f>+E5+E10</f>
        <v>75487097</v>
      </c>
    </row>
    <row r="17" spans="2:5" ht="15.75" x14ac:dyDescent="0.25">
      <c r="B17" s="86" t="s">
        <v>156</v>
      </c>
      <c r="C17" s="86"/>
      <c r="D17" s="43">
        <v>2021</v>
      </c>
      <c r="E17" s="43">
        <v>2022</v>
      </c>
    </row>
    <row r="18" spans="2:5" x14ac:dyDescent="0.25">
      <c r="B18" s="66"/>
      <c r="C18" s="67" t="s">
        <v>157</v>
      </c>
      <c r="D18" s="68">
        <v>17778772</v>
      </c>
      <c r="E18" s="68">
        <f>+'Detalle Contable'!P11+'Detalle Contable'!P12+'Detalle Contable'!P13+'Detalle Contable'!P14+'Detalle Contable'!P15</f>
        <v>35629577</v>
      </c>
    </row>
    <row r="19" spans="2:5" x14ac:dyDescent="0.25">
      <c r="B19" s="66"/>
      <c r="C19" s="67" t="s">
        <v>158</v>
      </c>
      <c r="D19" s="68">
        <v>22398408</v>
      </c>
      <c r="E19" s="68">
        <f>+'Detalle Contable'!P17+'Detalle Contable'!P18+'Detalle Contable'!P19+'Detalle Contable'!P20</f>
        <v>14479606</v>
      </c>
    </row>
    <row r="20" spans="2:5" x14ac:dyDescent="0.25">
      <c r="B20" s="66"/>
      <c r="C20" s="67" t="s">
        <v>159</v>
      </c>
      <c r="D20" s="68">
        <v>2634952</v>
      </c>
      <c r="E20" s="68">
        <f>+'Detalle Contable'!P23+'Detalle Contable'!P24</f>
        <v>4585129</v>
      </c>
    </row>
    <row r="21" spans="2:5" x14ac:dyDescent="0.25">
      <c r="B21" s="66"/>
      <c r="C21" s="67" t="s">
        <v>188</v>
      </c>
      <c r="D21" s="68">
        <v>1071404</v>
      </c>
      <c r="E21" s="68">
        <v>1026636</v>
      </c>
    </row>
    <row r="22" spans="2:5" x14ac:dyDescent="0.25">
      <c r="B22" s="66"/>
      <c r="C22" s="67" t="s">
        <v>160</v>
      </c>
      <c r="D22" s="68">
        <v>11240011</v>
      </c>
      <c r="E22" s="68">
        <f>+'Detalle Contable'!P21</f>
        <v>17131246</v>
      </c>
    </row>
    <row r="23" spans="2:5" ht="15.75" x14ac:dyDescent="0.25">
      <c r="B23" s="102" t="s">
        <v>161</v>
      </c>
      <c r="C23" s="102"/>
      <c r="D23" s="62">
        <f>SUM(D18:D22)</f>
        <v>55123547</v>
      </c>
      <c r="E23" s="62">
        <f>SUM(E18:E22)</f>
        <v>72852194</v>
      </c>
    </row>
    <row r="25" spans="2:5" ht="15.75" x14ac:dyDescent="0.25">
      <c r="B25" s="86" t="s">
        <v>162</v>
      </c>
      <c r="C25" s="86"/>
      <c r="D25" s="43">
        <v>2021</v>
      </c>
      <c r="E25" s="43">
        <v>2022</v>
      </c>
    </row>
    <row r="26" spans="2:5" x14ac:dyDescent="0.25">
      <c r="B26" s="66"/>
      <c r="C26" s="67" t="s">
        <v>163</v>
      </c>
      <c r="D26" s="68">
        <v>0</v>
      </c>
      <c r="E26" s="68">
        <v>0</v>
      </c>
    </row>
    <row r="27" spans="2:5" x14ac:dyDescent="0.25">
      <c r="B27" s="66"/>
      <c r="C27" s="67" t="s">
        <v>164</v>
      </c>
      <c r="D27" s="68"/>
      <c r="E27" s="68">
        <v>0</v>
      </c>
    </row>
    <row r="28" spans="2:5" ht="15.75" x14ac:dyDescent="0.25">
      <c r="B28" s="102" t="s">
        <v>165</v>
      </c>
      <c r="C28" s="102"/>
      <c r="D28" s="62">
        <f>+D26+D27</f>
        <v>0</v>
      </c>
      <c r="E28" s="62">
        <f>+E26+E27</f>
        <v>0</v>
      </c>
    </row>
    <row r="30" spans="2:5" ht="15.75" x14ac:dyDescent="0.25">
      <c r="B30" s="102" t="s">
        <v>166</v>
      </c>
      <c r="C30" s="102"/>
      <c r="D30" s="62">
        <f>+D15-D23-D28</f>
        <v>16586109</v>
      </c>
      <c r="E30" s="62">
        <f>+E15-E23-E28</f>
        <v>2634903</v>
      </c>
    </row>
    <row r="32" spans="2:5" x14ac:dyDescent="0.25">
      <c r="E32" s="46"/>
    </row>
  </sheetData>
  <mergeCells count="10">
    <mergeCell ref="B23:C23"/>
    <mergeCell ref="B25:C25"/>
    <mergeCell ref="B28:C28"/>
    <mergeCell ref="B30:C30"/>
    <mergeCell ref="B2:E2"/>
    <mergeCell ref="B4:C4"/>
    <mergeCell ref="B5:C5"/>
    <mergeCell ref="B10:C10"/>
    <mergeCell ref="B15:C15"/>
    <mergeCell ref="B17:C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7D623-4398-4123-819C-93FD6B859BA0}">
  <dimension ref="B2:F41"/>
  <sheetViews>
    <sheetView topLeftCell="A10" workbookViewId="0">
      <selection activeCell="B34" sqref="B34"/>
    </sheetView>
  </sheetViews>
  <sheetFormatPr baseColWidth="10" defaultColWidth="10.85546875" defaultRowHeight="15" x14ac:dyDescent="0.25"/>
  <cols>
    <col min="1" max="1" width="10.85546875" style="48"/>
    <col min="2" max="2" width="24.7109375" style="48" customWidth="1"/>
    <col min="3" max="3" width="36.42578125" style="48" customWidth="1"/>
    <col min="4" max="4" width="27.140625" style="48" customWidth="1"/>
    <col min="5" max="16384" width="10.85546875" style="48"/>
  </cols>
  <sheetData>
    <row r="2" spans="2:6" ht="21" x14ac:dyDescent="0.35">
      <c r="B2" s="103" t="s">
        <v>194</v>
      </c>
      <c r="C2" s="103"/>
      <c r="D2" s="103"/>
    </row>
    <row r="4" spans="2:6" ht="18.75" x14ac:dyDescent="0.3">
      <c r="B4" s="108" t="s">
        <v>168</v>
      </c>
      <c r="C4" s="108"/>
      <c r="D4" s="108"/>
    </row>
    <row r="5" spans="2:6" x14ac:dyDescent="0.25">
      <c r="B5" s="72" t="s">
        <v>169</v>
      </c>
      <c r="C5" s="48" t="s">
        <v>147</v>
      </c>
      <c r="D5" s="73"/>
    </row>
    <row r="6" spans="2:6" x14ac:dyDescent="0.25">
      <c r="B6" s="72" t="s">
        <v>169</v>
      </c>
      <c r="C6" s="48" t="s">
        <v>148</v>
      </c>
      <c r="D6" s="73">
        <f>+'FECU Estado Actividades'!E5</f>
        <v>75487097</v>
      </c>
    </row>
    <row r="7" spans="2:6" x14ac:dyDescent="0.25">
      <c r="B7" s="72" t="s">
        <v>169</v>
      </c>
      <c r="C7" s="48" t="s">
        <v>149</v>
      </c>
      <c r="D7" s="73"/>
    </row>
    <row r="8" spans="2:6" x14ac:dyDescent="0.25">
      <c r="B8" s="72" t="s">
        <v>169</v>
      </c>
      <c r="C8" s="48" t="s">
        <v>150</v>
      </c>
      <c r="D8" s="73"/>
    </row>
    <row r="9" spans="2:6" x14ac:dyDescent="0.25">
      <c r="B9" s="72" t="s">
        <v>170</v>
      </c>
      <c r="C9" s="48" t="s">
        <v>190</v>
      </c>
      <c r="D9" s="73">
        <v>-7500000</v>
      </c>
    </row>
    <row r="10" spans="2:6" x14ac:dyDescent="0.25">
      <c r="B10" s="72" t="s">
        <v>170</v>
      </c>
      <c r="C10" s="48" t="s">
        <v>171</v>
      </c>
      <c r="D10" s="73">
        <v>-1557200</v>
      </c>
    </row>
    <row r="11" spans="2:6" x14ac:dyDescent="0.25">
      <c r="B11" s="72" t="s">
        <v>170</v>
      </c>
      <c r="C11" s="48" t="s">
        <v>192</v>
      </c>
      <c r="D11" s="73">
        <v>-18463713</v>
      </c>
      <c r="E11" s="46"/>
      <c r="F11" s="74"/>
    </row>
    <row r="12" spans="2:6" x14ac:dyDescent="0.25">
      <c r="B12" s="72" t="s">
        <v>170</v>
      </c>
      <c r="C12" s="48" t="s">
        <v>193</v>
      </c>
      <c r="D12" s="73">
        <v>-4384000</v>
      </c>
      <c r="E12" s="46"/>
      <c r="F12" s="74"/>
    </row>
    <row r="13" spans="2:6" x14ac:dyDescent="0.25">
      <c r="B13" s="72" t="s">
        <v>170</v>
      </c>
      <c r="C13" s="48" t="s">
        <v>191</v>
      </c>
      <c r="D13" s="73">
        <v>-28328949</v>
      </c>
      <c r="E13" s="46"/>
      <c r="F13" s="74"/>
    </row>
    <row r="14" spans="2:6" x14ac:dyDescent="0.25">
      <c r="B14" s="72" t="s">
        <v>170</v>
      </c>
      <c r="C14" s="48" t="s">
        <v>189</v>
      </c>
      <c r="D14" s="73">
        <v>-17302531</v>
      </c>
      <c r="E14" s="46"/>
      <c r="F14" s="74"/>
    </row>
    <row r="15" spans="2:6" x14ac:dyDescent="0.25">
      <c r="B15" s="72" t="s">
        <v>170</v>
      </c>
      <c r="C15" s="48" t="s">
        <v>172</v>
      </c>
      <c r="D15" s="73">
        <v>-264005</v>
      </c>
    </row>
    <row r="16" spans="2:6" ht="15.75" x14ac:dyDescent="0.25">
      <c r="B16" s="107" t="s">
        <v>173</v>
      </c>
      <c r="C16" s="107"/>
      <c r="D16" s="76">
        <f>SUM(D5:D15)</f>
        <v>-2313301</v>
      </c>
      <c r="E16" s="46"/>
    </row>
    <row r="19" spans="2:4" ht="15.75" x14ac:dyDescent="0.25">
      <c r="B19" s="109" t="s">
        <v>174</v>
      </c>
      <c r="C19" s="109"/>
      <c r="D19" s="109"/>
    </row>
    <row r="20" spans="2:4" x14ac:dyDescent="0.25">
      <c r="B20" s="72" t="s">
        <v>169</v>
      </c>
      <c r="C20" s="48" t="s">
        <v>175</v>
      </c>
      <c r="D20" s="68">
        <v>0</v>
      </c>
    </row>
    <row r="21" spans="2:4" x14ac:dyDescent="0.25">
      <c r="B21" s="72" t="s">
        <v>170</v>
      </c>
      <c r="C21" s="48" t="s">
        <v>176</v>
      </c>
      <c r="D21" s="73">
        <v>0</v>
      </c>
    </row>
    <row r="22" spans="2:4" x14ac:dyDescent="0.25">
      <c r="B22" s="72" t="s">
        <v>170</v>
      </c>
      <c r="C22" s="48" t="s">
        <v>177</v>
      </c>
      <c r="D22" s="68">
        <v>0</v>
      </c>
    </row>
    <row r="23" spans="2:4" ht="15.75" x14ac:dyDescent="0.25">
      <c r="B23" s="107" t="s">
        <v>178</v>
      </c>
      <c r="C23" s="107"/>
      <c r="D23" s="76">
        <f>SUM(D20:D22)</f>
        <v>0</v>
      </c>
    </row>
    <row r="26" spans="2:4" ht="15.75" x14ac:dyDescent="0.25">
      <c r="B26" s="109" t="s">
        <v>179</v>
      </c>
      <c r="C26" s="109"/>
      <c r="D26" s="109"/>
    </row>
    <row r="27" spans="2:4" x14ac:dyDescent="0.25">
      <c r="B27" s="72" t="s">
        <v>169</v>
      </c>
      <c r="C27" s="48" t="s">
        <v>180</v>
      </c>
      <c r="D27" s="68">
        <v>0</v>
      </c>
    </row>
    <row r="28" spans="2:4" x14ac:dyDescent="0.25">
      <c r="B28" s="72" t="s">
        <v>169</v>
      </c>
      <c r="C28" s="48" t="s">
        <v>181</v>
      </c>
      <c r="D28" s="68"/>
    </row>
    <row r="29" spans="2:4" x14ac:dyDescent="0.25">
      <c r="B29" s="72" t="s">
        <v>170</v>
      </c>
      <c r="C29" s="48" t="s">
        <v>182</v>
      </c>
      <c r="D29" s="73"/>
    </row>
    <row r="30" spans="2:4" x14ac:dyDescent="0.25">
      <c r="B30" s="72" t="s">
        <v>170</v>
      </c>
      <c r="C30" s="48" t="s">
        <v>163</v>
      </c>
      <c r="D30" s="73"/>
    </row>
    <row r="31" spans="2:4" ht="15.75" x14ac:dyDescent="0.25">
      <c r="B31" s="107" t="s">
        <v>183</v>
      </c>
      <c r="C31" s="107"/>
      <c r="D31" s="76">
        <f>SUM(D27:D30)</f>
        <v>0</v>
      </c>
    </row>
    <row r="34" spans="2:5" ht="15.75" x14ac:dyDescent="0.25">
      <c r="B34" s="75" t="s">
        <v>184</v>
      </c>
      <c r="C34" s="77"/>
      <c r="D34" s="76">
        <f>+D16+D23+D31</f>
        <v>-2313301</v>
      </c>
    </row>
    <row r="35" spans="2:5" ht="15.75" x14ac:dyDescent="0.25">
      <c r="B35" s="52"/>
    </row>
    <row r="36" spans="2:5" ht="15.75" x14ac:dyDescent="0.25">
      <c r="B36" s="75" t="s">
        <v>185</v>
      </c>
      <c r="C36" s="77"/>
      <c r="D36" s="76">
        <f>+D40-D39</f>
        <v>-2313301</v>
      </c>
    </row>
    <row r="39" spans="2:5" ht="15.75" x14ac:dyDescent="0.25">
      <c r="B39" s="107" t="s">
        <v>186</v>
      </c>
      <c r="C39" s="107"/>
      <c r="D39" s="76">
        <v>4501020</v>
      </c>
    </row>
    <row r="40" spans="2:5" ht="15.75" x14ac:dyDescent="0.25">
      <c r="B40" s="107" t="s">
        <v>187</v>
      </c>
      <c r="C40" s="107"/>
      <c r="D40" s="76">
        <f>+D39+D16+D23+D31</f>
        <v>2187719</v>
      </c>
      <c r="E40" s="46"/>
    </row>
    <row r="41" spans="2:5" x14ac:dyDescent="0.25">
      <c r="D41" s="46"/>
      <c r="E41" s="46"/>
    </row>
  </sheetData>
  <mergeCells count="9">
    <mergeCell ref="B31:C31"/>
    <mergeCell ref="B39:C39"/>
    <mergeCell ref="B40:C40"/>
    <mergeCell ref="B2:D2"/>
    <mergeCell ref="B4:D4"/>
    <mergeCell ref="B16:C16"/>
    <mergeCell ref="B19:D19"/>
    <mergeCell ref="B23:C23"/>
    <mergeCell ref="B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Balance 2022</vt:lpstr>
      <vt:lpstr>EERR Anual</vt:lpstr>
      <vt:lpstr>Detalle Contable</vt:lpstr>
      <vt:lpstr>% Gastos</vt:lpstr>
      <vt:lpstr>FECU Indicadores</vt:lpstr>
      <vt:lpstr>FECU Estado Financiero</vt:lpstr>
      <vt:lpstr>FECU Estado Actividades</vt:lpstr>
      <vt:lpstr>FECU Flujo Efectivo</vt:lpstr>
      <vt:lpstr>'Balance 2022'!Área_de_impresión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Balance Anual</dc:title>
  <dc:subject/>
  <dc:creator>Ayudaparacontadores.com</dc:creator>
  <cp:keywords/>
  <dc:description>Balance Anual generado por Ayudaparacontadores.com</dc:description>
  <cp:lastModifiedBy>Ignacio Jaramillo</cp:lastModifiedBy>
  <cp:lastPrinted>2023-02-27T11:39:01Z</cp:lastPrinted>
  <dcterms:created xsi:type="dcterms:W3CDTF">2023-02-07T02:30:12Z</dcterms:created>
  <dcterms:modified xsi:type="dcterms:W3CDTF">2023-03-06T01:07:29Z</dcterms:modified>
  <cp:category/>
</cp:coreProperties>
</file>