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bor\Desktop\MAA\Conboca\"/>
    </mc:Choice>
  </mc:AlternateContent>
  <xr:revisionPtr revIDLastSave="0" documentId="13_ncr:1_{50F813FF-D07D-4CF3-B78F-6641DCA8D6FB}" xr6:coauthVersionLast="36" xr6:coauthVersionMax="36" xr10:uidLastSave="{00000000-0000-0000-0000-000000000000}"/>
  <bookViews>
    <workbookView xWindow="0" yWindow="0" windowWidth="23040" windowHeight="8940" tabRatio="672" activeTab="1" xr2:uid="{00000000-000D-0000-FFFF-FFFF00000000}"/>
  </bookViews>
  <sheets>
    <sheet name="Caratula Informe" sheetId="37" r:id="rId1"/>
    <sheet name="Balance Clasificado" sheetId="78" r:id="rId2"/>
    <sheet name="Balance General $" sheetId="17" r:id="rId3"/>
    <sheet name="EE.RR Mes y Acum VS BP" sheetId="62" r:id="rId4"/>
    <sheet name="Estados de Resultados Mensual $" sheetId="19" r:id="rId5"/>
    <sheet name="U-Base de Resultados" sheetId="26" r:id="rId6"/>
    <sheet name="Libreta Banco" sheetId="84" r:id="rId7"/>
    <sheet name="Cuenta Caja" sheetId="64" r:id="rId8"/>
    <sheet name="Banco" sheetId="23" r:id="rId9"/>
    <sheet name="Acreedores Varios" sheetId="72" r:id="rId10"/>
    <sheet name="Patrimonio" sheetId="15" r:id="rId11"/>
    <sheet name="Valor Donantes" sheetId="79" r:id="rId12"/>
    <sheet name="Fondos Mutuos" sheetId="55" r:id="rId13"/>
    <sheet name="Deudores Varios" sheetId="50" r:id="rId14"/>
    <sheet name="Activos Fijos" sheetId="24" r:id="rId15"/>
    <sheet name="Oblig. Bancos" sheetId="77" r:id="rId16"/>
    <sheet name="Ctas.por Pagar" sheetId="25" r:id="rId17"/>
    <sheet name="Provisiones" sheetId="74" r:id="rId18"/>
    <sheet name="Retenciones" sheetId="39" r:id="rId19"/>
    <sheet name="Libro Ventas" sheetId="68" r:id="rId20"/>
    <sheet name="Imptos por Recuperar" sheetId="32" r:id="rId21"/>
    <sheet name="Libro Compras" sheetId="69" r:id="rId22"/>
    <sheet name="IVA" sheetId="83" r:id="rId23"/>
    <sheet name="BP 2024" sheetId="7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DAT1" localSheetId="4">#REF!</definedName>
    <definedName name="_DAT1" localSheetId="12">#REF!</definedName>
    <definedName name="_DAT1">#REF!</definedName>
    <definedName name="_DAT10" localSheetId="4">#REF!</definedName>
    <definedName name="_DAT10" localSheetId="12">#REF!</definedName>
    <definedName name="_DAT10">#REF!</definedName>
    <definedName name="_DAT11" localSheetId="4">#REF!</definedName>
    <definedName name="_DAT11" localSheetId="12">#REF!</definedName>
    <definedName name="_DAT11">#REF!</definedName>
    <definedName name="_DAT12" localSheetId="4">#REF!</definedName>
    <definedName name="_DAT12" localSheetId="12">#REF!</definedName>
    <definedName name="_DAT12">#REF!</definedName>
    <definedName name="_DAT13" localSheetId="4">#REF!</definedName>
    <definedName name="_DAT13" localSheetId="12">#REF!</definedName>
    <definedName name="_DAT13">#REF!</definedName>
    <definedName name="_DAT14" localSheetId="4">#REF!</definedName>
    <definedName name="_DAT14" localSheetId="12">#REF!</definedName>
    <definedName name="_DAT14">#REF!</definedName>
    <definedName name="_DAT15" localSheetId="4">#REF!</definedName>
    <definedName name="_DAT15" localSheetId="12">#REF!</definedName>
    <definedName name="_DAT15">#REF!</definedName>
    <definedName name="_DAT16" localSheetId="4">#REF!</definedName>
    <definedName name="_DAT16" localSheetId="12">#REF!</definedName>
    <definedName name="_DAT16">#REF!</definedName>
    <definedName name="_DAT17" localSheetId="4">#REF!</definedName>
    <definedName name="_DAT17" localSheetId="12">#REF!</definedName>
    <definedName name="_DAT17">#REF!</definedName>
    <definedName name="_DAT18" localSheetId="4">#REF!</definedName>
    <definedName name="_DAT18" localSheetId="12">#REF!</definedName>
    <definedName name="_DAT18">#REF!</definedName>
    <definedName name="_DAT19" localSheetId="4">#REF!</definedName>
    <definedName name="_DAT19" localSheetId="12">#REF!</definedName>
    <definedName name="_DAT19">#REF!</definedName>
    <definedName name="_DAT2" localSheetId="4">#REF!</definedName>
    <definedName name="_DAT2" localSheetId="12">#REF!</definedName>
    <definedName name="_DAT2">#REF!</definedName>
    <definedName name="_DAT20" localSheetId="4">#REF!</definedName>
    <definedName name="_DAT20" localSheetId="12">#REF!</definedName>
    <definedName name="_DAT20">#REF!</definedName>
    <definedName name="_DAT21" localSheetId="4">#REF!</definedName>
    <definedName name="_DAT21" localSheetId="12">#REF!</definedName>
    <definedName name="_DAT21">#REF!</definedName>
    <definedName name="_DAT22" localSheetId="8">'[1]Base de Resultados'!#REF!</definedName>
    <definedName name="_DAT22" localSheetId="4">'[2]Base de Resultados'!#REF!</definedName>
    <definedName name="_DAT22" localSheetId="12">'[2]Base de Resultados'!#REF!</definedName>
    <definedName name="_DAT22" localSheetId="5">'[1]Base de Resultados'!#REF!</definedName>
    <definedName name="_DAT22">'[3]Base de Resultados'!#REF!</definedName>
    <definedName name="_DAT23" localSheetId="4">#REF!</definedName>
    <definedName name="_DAT23" localSheetId="12">#REF!</definedName>
    <definedName name="_DAT23">#REF!</definedName>
    <definedName name="_DAT24" localSheetId="4">#REF!</definedName>
    <definedName name="_DAT24" localSheetId="12">#REF!</definedName>
    <definedName name="_DAT24">#REF!</definedName>
    <definedName name="_DAT25" localSheetId="4">#REF!</definedName>
    <definedName name="_DAT25" localSheetId="12">#REF!</definedName>
    <definedName name="_DAT25">#REF!</definedName>
    <definedName name="_DAT26" localSheetId="4">#REF!</definedName>
    <definedName name="_DAT26" localSheetId="12">#REF!</definedName>
    <definedName name="_DAT26">#REF!</definedName>
    <definedName name="_DAT3" localSheetId="4">#REF!</definedName>
    <definedName name="_DAT3" localSheetId="12">#REF!</definedName>
    <definedName name="_DAT3">#REF!</definedName>
    <definedName name="_DAT4" localSheetId="4">#REF!</definedName>
    <definedName name="_DAT4" localSheetId="12">#REF!</definedName>
    <definedName name="_DAT4">#REF!</definedName>
    <definedName name="_DAT5" localSheetId="4">#REF!</definedName>
    <definedName name="_DAT5" localSheetId="12">#REF!</definedName>
    <definedName name="_DAT5">#REF!</definedName>
    <definedName name="_DAT6" localSheetId="4">#REF!</definedName>
    <definedName name="_DAT6" localSheetId="12">#REF!</definedName>
    <definedName name="_DAT6">#REF!</definedName>
    <definedName name="_DAT7" localSheetId="4">#REF!</definedName>
    <definedName name="_DAT7" localSheetId="12">#REF!</definedName>
    <definedName name="_DAT7">#REF!</definedName>
    <definedName name="_DAT8" localSheetId="4">#REF!</definedName>
    <definedName name="_DAT8" localSheetId="12">#REF!</definedName>
    <definedName name="_DAT8">#REF!</definedName>
    <definedName name="_DAT9" localSheetId="4">#REF!</definedName>
    <definedName name="_DAT9" localSheetId="12">#REF!</definedName>
    <definedName name="_DAT9">#REF!</definedName>
    <definedName name="_xlnm._FilterDatabase" localSheetId="11" hidden="1">'Valor Donantes'!$B$5:$H$18</definedName>
    <definedName name="_Key1" localSheetId="0" hidden="1">#N/A</definedName>
    <definedName name="_Key1" localSheetId="10" hidden="1">#REF!</definedName>
    <definedName name="_Key1" hidden="1">#N/A</definedName>
    <definedName name="_Key2" localSheetId="0" hidden="1">#N/A</definedName>
    <definedName name="_Key2" localSheetId="10" hidden="1">#REF!</definedName>
    <definedName name="_Key2" hidden="1">#N/A</definedName>
    <definedName name="_Order1" hidden="1">255</definedName>
    <definedName name="_Order2" hidden="1">255</definedName>
    <definedName name="_Sort" localSheetId="8" hidden="1">#REF!</definedName>
    <definedName name="_Sort" localSheetId="0" hidden="1">#REF!</definedName>
    <definedName name="_Sort" localSheetId="4" hidden="1">#REF!</definedName>
    <definedName name="_Sort" localSheetId="12" hidden="1">#REF!</definedName>
    <definedName name="_Sort" localSheetId="10" hidden="1">#REF!</definedName>
    <definedName name="_Sort" localSheetId="5" hidden="1">#REF!</definedName>
    <definedName name="_Sort" hidden="1">#REF!</definedName>
    <definedName name="a" hidden="1">#N/A</definedName>
    <definedName name="A_impresión_IM" localSheetId="4">#REF!</definedName>
    <definedName name="A_impresión_IM">#REF!</definedName>
    <definedName name="aa" hidden="1">#N/A</definedName>
    <definedName name="aaa" localSheetId="4">'[4]Base de Resultados'!#REF!</definedName>
    <definedName name="aaa">'[4]Base de Resultados'!#REF!</definedName>
    <definedName name="aaaaa" hidden="1">#N/A</definedName>
    <definedName name="_xlnm.Extract" localSheetId="4">[5]CAPEX!#REF!</definedName>
    <definedName name="_xlnm.Extract">[5]CAPEX!#REF!</definedName>
    <definedName name="_xlnm.Print_Area" localSheetId="2">'Balance General $'!$B$2:$P$83</definedName>
    <definedName name="_xlnm.Print_Area" localSheetId="16">'Ctas.por Pagar'!$B$2:$F$14</definedName>
    <definedName name="_xlnm.Print_Area" localSheetId="4">'Estados de Resultados Mensual $'!$B$2:$O$50</definedName>
    <definedName name="_xlnm.Print_Area" localSheetId="10">Patrimonio!$B$2:$I$16</definedName>
    <definedName name="_xlnm.Print_Area" localSheetId="5">'U-Base de Resultados'!$B$2:$Q$80</definedName>
    <definedName name="b" localSheetId="0">#N/A</definedName>
    <definedName name="b" localSheetId="18">#N/A</definedName>
    <definedName name="b">#N/A</definedName>
    <definedName name="B_RESUMEN" localSheetId="4">#REF!</definedName>
    <definedName name="B_RESUMEN" localSheetId="12">#REF!</definedName>
    <definedName name="B_RESUMEN">#REF!</definedName>
    <definedName name="BuiltIn_Print_Area" localSheetId="4">#REF!</definedName>
    <definedName name="BuiltIn_Print_Area" localSheetId="12">#REF!</definedName>
    <definedName name="BuiltIn_Print_Area">#REF!</definedName>
    <definedName name="BuiltIn_Print_Area___0" localSheetId="4">#REF!</definedName>
    <definedName name="BuiltIn_Print_Area___0" localSheetId="12">#REF!</definedName>
    <definedName name="BuiltIn_Print_Area___0">#REF!</definedName>
    <definedName name="BuiltIn_Print_Titles" localSheetId="4">#REF!</definedName>
    <definedName name="BuiltIn_Print_Titles" localSheetId="12">#REF!</definedName>
    <definedName name="BuiltIn_Print_Titles">#REF!</definedName>
    <definedName name="BuiltIn_Print_Titles___0" localSheetId="4">#REF!</definedName>
    <definedName name="BuiltIn_Print_Titles___0" localSheetId="12">#REF!</definedName>
    <definedName name="BuiltIn_Print_Titles___0">#REF!</definedName>
    <definedName name="C_VTAS_EQUIPOS" localSheetId="4">#REF!</definedName>
    <definedName name="C_VTAS_EQUIPOS" localSheetId="12">#REF!</definedName>
    <definedName name="C_VTAS_EQUIPOS">#REF!</definedName>
    <definedName name="CATEGORY" localSheetId="4">[5]CAPEX!#REF!</definedName>
    <definedName name="CATEGORY">[5]CAPEX!#REF!</definedName>
    <definedName name="cia" localSheetId="8">'[1]Bases de Actualizacion'!$D$2</definedName>
    <definedName name="cia" localSheetId="4">'[2]Bases de Actualizacion'!$D$2</definedName>
    <definedName name="cia" localSheetId="12">'[2]Bases de Actualizacion'!$D$2</definedName>
    <definedName name="cia" localSheetId="5">'[1]Bases de Actualizacion'!$D$2</definedName>
    <definedName name="cia">#REF!</definedName>
    <definedName name="CPI">#REF!</definedName>
    <definedName name="CRIT01AE" localSheetId="4">[5]CAPEX!#REF!</definedName>
    <definedName name="CRIT01AE">[5]CAPEX!#REF!</definedName>
    <definedName name="CRIT01CO" localSheetId="4">[5]CAPEX!#REF!</definedName>
    <definedName name="CRIT01CO">[5]CAPEX!#REF!</definedName>
    <definedName name="CRIT01FF" localSheetId="4">[5]CAPEX!#REF!</definedName>
    <definedName name="CRIT01FF">[5]CAPEX!#REF!</definedName>
    <definedName name="CRIT01IA" localSheetId="4">[5]CAPEX!#REF!</definedName>
    <definedName name="CRIT01IA">[5]CAPEX!#REF!</definedName>
    <definedName name="CRIT01IN" localSheetId="4">[5]CAPEX!#REF!</definedName>
    <definedName name="CRIT01IN">[5]CAPEX!#REF!</definedName>
    <definedName name="CRIT01LB" localSheetId="4">[5]CAPEX!#REF!</definedName>
    <definedName name="CRIT01LB">[5]CAPEX!#REF!</definedName>
    <definedName name="CRIT01MV" localSheetId="4">[5]CAPEX!#REF!</definedName>
    <definedName name="CRIT01MV">[5]CAPEX!#REF!</definedName>
    <definedName name="CRIT02AE" localSheetId="4">[5]CAPEX!#REF!</definedName>
    <definedName name="CRIT02AE">[5]CAPEX!#REF!</definedName>
    <definedName name="CRIT02CO" localSheetId="4">[5]CAPEX!#REF!</definedName>
    <definedName name="CRIT02CO">[5]CAPEX!#REF!</definedName>
    <definedName name="CRIT02FF" localSheetId="4">[5]CAPEX!#REF!</definedName>
    <definedName name="CRIT02FF">[5]CAPEX!#REF!</definedName>
    <definedName name="CRIT02IA" localSheetId="4">[5]CAPEX!#REF!</definedName>
    <definedName name="CRIT02IA">[5]CAPEX!#REF!</definedName>
    <definedName name="CRIT02IN" localSheetId="4">[5]CAPEX!#REF!</definedName>
    <definedName name="CRIT02IN">[5]CAPEX!#REF!</definedName>
    <definedName name="CRIT02LB" localSheetId="4">[5]CAPEX!#REF!</definedName>
    <definedName name="CRIT02LB">[5]CAPEX!#REF!</definedName>
    <definedName name="CRIT02MV" localSheetId="4">[5]CAPEX!#REF!</definedName>
    <definedName name="CRIT02MV">[5]CAPEX!#REF!</definedName>
    <definedName name="CRIT03AE" localSheetId="4">[5]CAPEX!#REF!</definedName>
    <definedName name="CRIT03AE">[5]CAPEX!#REF!</definedName>
    <definedName name="CRIT03CO" localSheetId="4">[5]CAPEX!#REF!</definedName>
    <definedName name="CRIT03CO">[5]CAPEX!#REF!</definedName>
    <definedName name="CRIT03FF" localSheetId="4">[5]CAPEX!#REF!</definedName>
    <definedName name="CRIT03FF">[5]CAPEX!#REF!</definedName>
    <definedName name="CRIT03IA" localSheetId="4">[5]CAPEX!#REF!</definedName>
    <definedName name="CRIT03IA">[5]CAPEX!#REF!</definedName>
    <definedName name="CRIT03IN" localSheetId="4">[5]CAPEX!#REF!</definedName>
    <definedName name="CRIT03IN">[5]CAPEX!#REF!</definedName>
    <definedName name="CRIT03LB" localSheetId="4">[5]CAPEX!#REF!</definedName>
    <definedName name="CRIT03LB">[5]CAPEX!#REF!</definedName>
    <definedName name="CRIT03MV" localSheetId="4">[5]CAPEX!#REF!</definedName>
    <definedName name="CRIT03MV">[5]CAPEX!#REF!</definedName>
    <definedName name="CRIT04AE" localSheetId="4">[5]CAPEX!#REF!</definedName>
    <definedName name="CRIT04AE">[5]CAPEX!#REF!</definedName>
    <definedName name="CRIT04CO" localSheetId="4">[5]CAPEX!#REF!</definedName>
    <definedName name="CRIT04CO">[5]CAPEX!#REF!</definedName>
    <definedName name="CRIT04FF" localSheetId="4">[5]CAPEX!#REF!</definedName>
    <definedName name="CRIT04FF">[5]CAPEX!#REF!</definedName>
    <definedName name="CRIT04IA" localSheetId="4">[5]CAPEX!#REF!</definedName>
    <definedName name="CRIT04IA">[5]CAPEX!#REF!</definedName>
    <definedName name="CRIT04IN" localSheetId="4">[5]CAPEX!#REF!</definedName>
    <definedName name="CRIT04IN">[5]CAPEX!#REF!</definedName>
    <definedName name="CRIT04LB" localSheetId="4">[5]CAPEX!#REF!</definedName>
    <definedName name="CRIT04LB">[5]CAPEX!#REF!</definedName>
    <definedName name="CRIT04MV" localSheetId="4">[5]CAPEX!#REF!</definedName>
    <definedName name="CRIT04MV">[5]CAPEX!#REF!</definedName>
    <definedName name="CRIT05AE" localSheetId="4">[5]CAPEX!#REF!</definedName>
    <definedName name="CRIT05AE">[5]CAPEX!#REF!</definedName>
    <definedName name="CRIT05CO" localSheetId="4">[5]CAPEX!#REF!</definedName>
    <definedName name="CRIT05CO">[5]CAPEX!#REF!</definedName>
    <definedName name="CRIT05FF" localSheetId="4">[5]CAPEX!#REF!</definedName>
    <definedName name="CRIT05FF">[5]CAPEX!#REF!</definedName>
    <definedName name="CRIT05IA" localSheetId="4">[5]CAPEX!#REF!</definedName>
    <definedName name="CRIT05IA">[5]CAPEX!#REF!</definedName>
    <definedName name="CRIT05IN" localSheetId="4">[5]CAPEX!#REF!</definedName>
    <definedName name="CRIT05IN">[5]CAPEX!#REF!</definedName>
    <definedName name="CRIT05LB" localSheetId="4">[5]CAPEX!#REF!</definedName>
    <definedName name="CRIT05LB">[5]CAPEX!#REF!</definedName>
    <definedName name="CRIT05MV" localSheetId="4">[5]CAPEX!#REF!</definedName>
    <definedName name="CRIT05MV">[5]CAPEX!#REF!</definedName>
    <definedName name="CRIT06AE" localSheetId="4">[5]CAPEX!#REF!</definedName>
    <definedName name="CRIT06AE">[5]CAPEX!#REF!</definedName>
    <definedName name="CRIT06CO" localSheetId="4">[5]CAPEX!#REF!</definedName>
    <definedName name="CRIT06CO">[5]CAPEX!#REF!</definedName>
    <definedName name="CRIT06FF" localSheetId="4">[5]CAPEX!#REF!</definedName>
    <definedName name="CRIT06FF">[5]CAPEX!#REF!</definedName>
    <definedName name="CRIT06IA" localSheetId="4">[5]CAPEX!#REF!</definedName>
    <definedName name="CRIT06IA">[5]CAPEX!#REF!</definedName>
    <definedName name="CRIT06IN" localSheetId="4">[5]CAPEX!#REF!</definedName>
    <definedName name="CRIT06IN">[5]CAPEX!#REF!</definedName>
    <definedName name="CRIT06LB" localSheetId="4">[5]CAPEX!#REF!</definedName>
    <definedName name="CRIT06LB">[5]CAPEX!#REF!</definedName>
    <definedName name="CRIT06MV" localSheetId="4">[5]CAPEX!#REF!</definedName>
    <definedName name="CRIT06MV">[5]CAPEX!#REF!</definedName>
    <definedName name="CRIT07AE" localSheetId="4">[5]CAPEX!#REF!</definedName>
    <definedName name="CRIT07AE">[5]CAPEX!#REF!</definedName>
    <definedName name="CRIT07CO" localSheetId="4">[5]CAPEX!#REF!</definedName>
    <definedName name="CRIT07CO">[5]CAPEX!#REF!</definedName>
    <definedName name="CRIT07FF" localSheetId="4">[5]CAPEX!#REF!</definedName>
    <definedName name="CRIT07FF">[5]CAPEX!#REF!</definedName>
    <definedName name="CRIT07IA" localSheetId="4">[5]CAPEX!#REF!</definedName>
    <definedName name="CRIT07IA">[5]CAPEX!#REF!</definedName>
    <definedName name="CRIT07IN" localSheetId="4">[5]CAPEX!#REF!</definedName>
    <definedName name="CRIT07IN">[5]CAPEX!#REF!</definedName>
    <definedName name="CRIT07LB" localSheetId="4">[5]CAPEX!#REF!</definedName>
    <definedName name="CRIT07LB">[5]CAPEX!#REF!</definedName>
    <definedName name="CRIT07MV" localSheetId="4">[5]CAPEX!#REF!</definedName>
    <definedName name="CRIT07MV">[5]CAPEX!#REF!</definedName>
    <definedName name="CRIT08AE" localSheetId="4">[5]CAPEX!#REF!</definedName>
    <definedName name="CRIT08AE">[5]CAPEX!#REF!</definedName>
    <definedName name="CRIT08CO" localSheetId="4">[5]CAPEX!#REF!</definedName>
    <definedName name="CRIT08CO">[5]CAPEX!#REF!</definedName>
    <definedName name="CRIT08FF" localSheetId="4">[5]CAPEX!#REF!</definedName>
    <definedName name="CRIT08FF">[5]CAPEX!#REF!</definedName>
    <definedName name="CRIT08IA" localSheetId="4">[5]CAPEX!#REF!</definedName>
    <definedName name="CRIT08IA">[5]CAPEX!#REF!</definedName>
    <definedName name="CRIT08IN" localSheetId="4">[5]CAPEX!#REF!</definedName>
    <definedName name="CRIT08IN">[5]CAPEX!#REF!</definedName>
    <definedName name="CRIT08LB" localSheetId="4">[5]CAPEX!#REF!</definedName>
    <definedName name="CRIT08LB">[5]CAPEX!#REF!</definedName>
    <definedName name="CRIT08MV" localSheetId="4">[5]CAPEX!#REF!</definedName>
    <definedName name="CRIT08MV">[5]CAPEX!#REF!</definedName>
    <definedName name="CRIT09AE" localSheetId="4">[5]CAPEX!#REF!</definedName>
    <definedName name="CRIT09AE">[5]CAPEX!#REF!</definedName>
    <definedName name="CRIT09CO" localSheetId="4">[5]CAPEX!#REF!</definedName>
    <definedName name="CRIT09CO">[5]CAPEX!#REF!</definedName>
    <definedName name="CRIT09FF" localSheetId="4">[5]CAPEX!#REF!</definedName>
    <definedName name="CRIT09FF">[5]CAPEX!#REF!</definedName>
    <definedName name="CRIT09IA" localSheetId="4">[5]CAPEX!#REF!</definedName>
    <definedName name="CRIT09IA">[5]CAPEX!#REF!</definedName>
    <definedName name="CRIT09IN" localSheetId="4">[5]CAPEX!#REF!</definedName>
    <definedName name="CRIT09IN">[5]CAPEX!#REF!</definedName>
    <definedName name="CRIT09LB" localSheetId="4">[5]CAPEX!#REF!</definedName>
    <definedName name="CRIT09LB">[5]CAPEX!#REF!</definedName>
    <definedName name="CRIT09MV" localSheetId="4">[5]CAPEX!#REF!</definedName>
    <definedName name="CRIT09MV">[5]CAPEX!#REF!</definedName>
    <definedName name="CRIT10AE" localSheetId="4">[5]CAPEX!#REF!</definedName>
    <definedName name="CRIT10AE">[5]CAPEX!#REF!</definedName>
    <definedName name="CRIT10CO" localSheetId="4">[5]CAPEX!#REF!</definedName>
    <definedName name="CRIT10CO">[5]CAPEX!#REF!</definedName>
    <definedName name="CRIT10FF" localSheetId="4">[5]CAPEX!#REF!</definedName>
    <definedName name="CRIT10FF">[5]CAPEX!#REF!</definedName>
    <definedName name="CRIT10IA" localSheetId="4">[5]CAPEX!#REF!</definedName>
    <definedName name="CRIT10IA">[5]CAPEX!#REF!</definedName>
    <definedName name="CRIT10IN" localSheetId="4">[5]CAPEX!#REF!</definedName>
    <definedName name="CRIT10IN">[5]CAPEX!#REF!</definedName>
    <definedName name="CRIT10LB" localSheetId="4">[5]CAPEX!#REF!</definedName>
    <definedName name="CRIT10LB">[5]CAPEX!#REF!</definedName>
    <definedName name="CRIT10MV" localSheetId="4">[5]CAPEX!#REF!</definedName>
    <definedName name="CRIT10MV">[5]CAPEX!#REF!</definedName>
    <definedName name="CRIT11AE" localSheetId="4">[5]CAPEX!#REF!</definedName>
    <definedName name="CRIT11AE">[5]CAPEX!#REF!</definedName>
    <definedName name="CRIT11CO" localSheetId="4">[5]CAPEX!#REF!</definedName>
    <definedName name="CRIT11CO">[5]CAPEX!#REF!</definedName>
    <definedName name="CRIT11FF" localSheetId="4">[5]CAPEX!#REF!</definedName>
    <definedName name="CRIT11FF">[5]CAPEX!#REF!</definedName>
    <definedName name="CRIT11IA" localSheetId="4">[5]CAPEX!#REF!</definedName>
    <definedName name="CRIT11IA">[5]CAPEX!#REF!</definedName>
    <definedName name="CRIT11IN" localSheetId="4">[5]CAPEX!#REF!</definedName>
    <definedName name="CRIT11IN">[5]CAPEX!#REF!</definedName>
    <definedName name="CRIT11LB" localSheetId="4">[5]CAPEX!#REF!</definedName>
    <definedName name="CRIT11LB">[5]CAPEX!#REF!</definedName>
    <definedName name="CRIT11MV" localSheetId="4">[5]CAPEX!#REF!</definedName>
    <definedName name="CRIT11MV">[5]CAPEX!#REF!</definedName>
    <definedName name="CRIT12AE" localSheetId="4">[5]CAPEX!#REF!</definedName>
    <definedName name="CRIT12AE">[5]CAPEX!#REF!</definedName>
    <definedName name="CRIT12CO" localSheetId="4">[5]CAPEX!#REF!</definedName>
    <definedName name="CRIT12CO">[5]CAPEX!#REF!</definedName>
    <definedName name="CRIT12FF" localSheetId="4">[5]CAPEX!#REF!</definedName>
    <definedName name="CRIT12FF">[5]CAPEX!#REF!</definedName>
    <definedName name="CRIT12IA" localSheetId="4">[5]CAPEX!#REF!</definedName>
    <definedName name="CRIT12IA">[5]CAPEX!#REF!</definedName>
    <definedName name="CRIT12IN" localSheetId="4">[5]CAPEX!#REF!</definedName>
    <definedName name="CRIT12IN">[5]CAPEX!#REF!</definedName>
    <definedName name="CRIT12LB" localSheetId="4">[5]CAPEX!#REF!</definedName>
    <definedName name="CRIT12LB">[5]CAPEX!#REF!</definedName>
    <definedName name="CRIT12MV" localSheetId="4">[5]CAPEX!#REF!</definedName>
    <definedName name="CRIT12MV">[5]CAPEX!#REF!</definedName>
    <definedName name="CRITAE" localSheetId="4">[5]CAPEX!#REF!</definedName>
    <definedName name="CRITAE">[5]CAPEX!#REF!</definedName>
    <definedName name="CRITCO" localSheetId="4">[5]CAPEX!#REF!</definedName>
    <definedName name="CRITCO">[5]CAPEX!#REF!</definedName>
    <definedName name="_xlnm.Criteria" localSheetId="4">[5]CAPEX!#REF!</definedName>
    <definedName name="_xlnm.Criteria">[5]CAPEX!#REF!</definedName>
    <definedName name="CRITFF" localSheetId="4">[5]CAPEX!#REF!</definedName>
    <definedName name="CRITFF">[5]CAPEX!#REF!</definedName>
    <definedName name="CRITIA" localSheetId="4">[5]CAPEX!#REF!</definedName>
    <definedName name="CRITIA">[5]CAPEX!#REF!</definedName>
    <definedName name="CRITIN" localSheetId="4">[5]CAPEX!#REF!</definedName>
    <definedName name="CRITIN">[5]CAPEX!#REF!</definedName>
    <definedName name="CRITLB" localSheetId="4">[5]CAPEX!#REF!</definedName>
    <definedName name="CRITLB">[5]CAPEX!#REF!</definedName>
    <definedName name="CRITMV" localSheetId="4">[5]CAPEX!#REF!</definedName>
    <definedName name="CRITMV">[5]CAPEX!#REF!</definedName>
    <definedName name="CRITRA" localSheetId="4">[5]CAPEX!#REF!</definedName>
    <definedName name="CRITRA">[5]CAPEX!#REF!</definedName>
    <definedName name="CRITRH" localSheetId="4">[5]CAPEX!#REF!</definedName>
    <definedName name="CRITRH">[5]CAPEX!#REF!</definedName>
    <definedName name="CRITRN" localSheetId="4">[5]CAPEX!#REF!</definedName>
    <definedName name="CRITRN">[5]CAPEX!#REF!</definedName>
    <definedName name="CRITRO" localSheetId="4">[5]CAPEX!#REF!</definedName>
    <definedName name="CRITRO">[5]CAPEX!#REF!</definedName>
    <definedName name="CRITRR" localSheetId="4">[5]CAPEX!#REF!</definedName>
    <definedName name="CRITRR">[5]CAPEX!#REF!</definedName>
    <definedName name="CUENTAS_DE_MAYOR" localSheetId="8">[6]Hoja1!#REF!</definedName>
    <definedName name="CUENTAS_DE_MAYOR">[7]Hoja1!#REF!</definedName>
    <definedName name="D_COSTO_VTA_EQUIPS" localSheetId="4">#REF!</definedName>
    <definedName name="D_COSTO_VTA_EQUIPS" localSheetId="12">#REF!</definedName>
    <definedName name="D_COSTO_VTA_EQUIPS">#REF!</definedName>
    <definedName name="DEP" localSheetId="4">[8]Parametros!$D$10</definedName>
    <definedName name="DEP">[8]Parametros!$D$10</definedName>
    <definedName name="DESCRIPTION" localSheetId="4">[5]CAPEX!#REF!</definedName>
    <definedName name="DESCRIPTION">[5]CAPEX!#REF!</definedName>
    <definedName name="DIC" localSheetId="8">#REF!</definedName>
    <definedName name="DIC" localSheetId="5">#REF!</definedName>
    <definedName name="DIC">#REF!</definedName>
    <definedName name="dolar" localSheetId="8">'[1]E-Deudores por Venta RK'!#REF!</definedName>
    <definedName name="dolar" localSheetId="4">'[2]E-Deudores por Venta RK'!#REF!</definedName>
    <definedName name="dolar" localSheetId="12">'[2]E-Deudores por Venta RK'!#REF!</definedName>
    <definedName name="dolar" localSheetId="5">'[1]E-Deudores por Venta RK'!#REF!</definedName>
    <definedName name="dolar">'[3]E-Deudores por Venta RK'!#REF!</definedName>
    <definedName name="E_MANT_HW" localSheetId="4">#REF!</definedName>
    <definedName name="E_MANT_HW" localSheetId="12">#REF!</definedName>
    <definedName name="E_MANT_HW">#REF!</definedName>
    <definedName name="eeeee" hidden="1">#N/A</definedName>
    <definedName name="F_COS_MANT_HW" localSheetId="4">#REF!</definedName>
    <definedName name="F_COS_MANT_HW" localSheetId="12">#REF!</definedName>
    <definedName name="F_COS_MANT_HW">#REF!</definedName>
    <definedName name="FDFDF">#REF!</definedName>
    <definedName name="fechaanalisis" localSheetId="4">#REF!</definedName>
    <definedName name="fechaanalisis" localSheetId="12">#REF!</definedName>
    <definedName name="fechaanalisis">#REF!</definedName>
    <definedName name="FSDFDSF">'[9]Resumen-1'!$A$1:$N$61</definedName>
    <definedName name="FUNT">#REF!</definedName>
    <definedName name="FUT" localSheetId="8">#REF!</definedName>
    <definedName name="FUT">#REF!</definedName>
    <definedName name="G_MANT_SW" localSheetId="4">#REF!</definedName>
    <definedName name="G_MANT_SW" localSheetId="12">#REF!</definedName>
    <definedName name="G_MANT_SW">#REF!</definedName>
    <definedName name="ghhhhjj" localSheetId="0" hidden="1">#N/A</definedName>
    <definedName name="ghhhhjj" localSheetId="10" hidden="1">#N/A</definedName>
    <definedName name="ghhhhjj" hidden="1">#N/A</definedName>
    <definedName name="H_COS_MANT_SW" localSheetId="4">#REF!</definedName>
    <definedName name="H_COS_MANT_SW" localSheetId="12">#REF!</definedName>
    <definedName name="H_COS_MANT_SW">#REF!</definedName>
    <definedName name="hoja" localSheetId="0" hidden="1">#N/A</definedName>
    <definedName name="hoja" hidden="1">#N/A</definedName>
    <definedName name="hoja100" localSheetId="14">#N/A</definedName>
    <definedName name="hoja100" localSheetId="2">#N/A</definedName>
    <definedName name="hoja100" localSheetId="8">#N/A</definedName>
    <definedName name="hoja100" localSheetId="0">#N/A</definedName>
    <definedName name="hoja100" localSheetId="16">#N/A</definedName>
    <definedName name="hoja100" localSheetId="4">#N/A</definedName>
    <definedName name="hoja100" localSheetId="12">#N/A</definedName>
    <definedName name="hoja100" localSheetId="20">#N/A</definedName>
    <definedName name="hoja100" localSheetId="10">#N/A</definedName>
    <definedName name="hoja100" localSheetId="18">#N/A</definedName>
    <definedName name="hoja100" localSheetId="5">#N/A</definedName>
    <definedName name="hoja100">#N/A</definedName>
    <definedName name="hoja999999" localSheetId="0" hidden="1">#N/A</definedName>
    <definedName name="hoja999999" localSheetId="10" hidden="1">#N/A</definedName>
    <definedName name="hoja999999" hidden="1">#N/A</definedName>
    <definedName name="I_ARRIENDOS" localSheetId="4">#REF!</definedName>
    <definedName name="I_ARRIENDOS" localSheetId="12">#REF!</definedName>
    <definedName name="I_ARRIENDOS">#REF!</definedName>
    <definedName name="IPC" localSheetId="4">#REF!</definedName>
    <definedName name="IPC" localSheetId="12">#REF!</definedName>
    <definedName name="IPC">#REF!</definedName>
    <definedName name="J_COSTO_ARRIENDOS" localSheetId="4">#REF!</definedName>
    <definedName name="J_COSTO_ARRIENDOS" localSheetId="12">#REF!</definedName>
    <definedName name="J_COSTO_ARRIENDOS">#REF!</definedName>
    <definedName name="JORGE" localSheetId="8">#REF!</definedName>
    <definedName name="JORGE" localSheetId="0">#REF!</definedName>
    <definedName name="JORGE" localSheetId="4">#REF!</definedName>
    <definedName name="JORGE" localSheetId="12">#REF!</definedName>
    <definedName name="JORGE" localSheetId="10">#REF!</definedName>
    <definedName name="JORGE" localSheetId="5">#REF!</definedName>
    <definedName name="JORGE">#REF!</definedName>
    <definedName name="K_SERV_PROFES" localSheetId="4">#REF!</definedName>
    <definedName name="K_SERV_PROFES" localSheetId="12">#REF!</definedName>
    <definedName name="K_SERV_PROFES">#REF!</definedName>
    <definedName name="L_COST_SER_PROFES" localSheetId="4">#REF!</definedName>
    <definedName name="L_COST_SER_PROFES" localSheetId="12">#REF!</definedName>
    <definedName name="L_COST_SER_PROFES">#REF!</definedName>
    <definedName name="M_OUTSOURCING" localSheetId="4">#REF!</definedName>
    <definedName name="M_OUTSOURCING" localSheetId="12">#REF!</definedName>
    <definedName name="M_OUTSOURCING">#REF!</definedName>
    <definedName name="moneda" localSheetId="4">#REF!</definedName>
    <definedName name="moneda" localSheetId="12">#REF!</definedName>
    <definedName name="moneda">#REF!</definedName>
    <definedName name="N_COSTO_OUTSOURCIN" localSheetId="4">#REF!</definedName>
    <definedName name="N_COSTO_OUTSOURCIN" localSheetId="12">#REF!</definedName>
    <definedName name="N_COSTO_OUTSOURCIN">#REF!</definedName>
    <definedName name="Ñ_INSTALACIONES" localSheetId="4">#REF!</definedName>
    <definedName name="Ñ_INSTALACIONES" localSheetId="12">#REF!</definedName>
    <definedName name="Ñ_INSTALACIONES">#REF!</definedName>
    <definedName name="O_COSTO_INSTALACIONES" localSheetId="4">#REF!</definedName>
    <definedName name="O_COSTO_INSTALACIONES" localSheetId="12">#REF!</definedName>
    <definedName name="O_COSTO_INSTALACIONES">#REF!</definedName>
    <definedName name="OTRA">'[10]RLI AT 98'!#REF!</definedName>
    <definedName name="OTROSFUT" localSheetId="8">#REF!</definedName>
    <definedName name="OTROSFUT">#REF!</definedName>
    <definedName name="P_CAPACITACION" localSheetId="4">#REF!</definedName>
    <definedName name="P_CAPACITACION" localSheetId="12">#REF!</definedName>
    <definedName name="P_CAPACITACION">#REF!</definedName>
    <definedName name="PEP" localSheetId="4">#REF!</definedName>
    <definedName name="PEP" localSheetId="12">#REF!</definedName>
    <definedName name="PEP">#REF!</definedName>
    <definedName name="Personal">'[11]Listado de Personal'!$B$5:$F$406</definedName>
    <definedName name="PESO" localSheetId="4">#REF!</definedName>
    <definedName name="PESO" localSheetId="12">#REF!</definedName>
    <definedName name="PESO">#REF!</definedName>
    <definedName name="Q_COSTO_CAPACITACION" localSheetId="4">#REF!</definedName>
    <definedName name="Q_COSTO_CAPACITACION" localSheetId="12">#REF!</definedName>
    <definedName name="Q_COSTO_CAPACITACION">#REF!</definedName>
    <definedName name="qqqq" hidden="1">#N/A</definedName>
    <definedName name="R_PROYECTOS" localSheetId="4">#REF!</definedName>
    <definedName name="R_PROYECTOS" localSheetId="12">#REF!</definedName>
    <definedName name="R_PROYECTOS">#REF!</definedName>
    <definedName name="REPRE">'[9]Resumen-1'!$A$1:$N$61</definedName>
    <definedName name="RERRESEN">'[9]Resumen-1'!$A$1:$N$61</definedName>
    <definedName name="RLI">#REF!</definedName>
    <definedName name="S" localSheetId="14">#N/A</definedName>
    <definedName name="S" localSheetId="8">#N/A</definedName>
    <definedName name="S" localSheetId="0">#N/A</definedName>
    <definedName name="S" localSheetId="16">#N/A</definedName>
    <definedName name="S" localSheetId="20">#N/A</definedName>
    <definedName name="S" localSheetId="18">#N/A</definedName>
    <definedName name="S" localSheetId="5">#N/A</definedName>
    <definedName name="S">#N/A</definedName>
    <definedName name="S_COSTO_PROYECTOS" localSheetId="4">#REF!</definedName>
    <definedName name="S_COSTO_PROYECTOS" localSheetId="12">#REF!</definedName>
    <definedName name="S_COSTO_PROYECTOS">#REF!</definedName>
    <definedName name="SHARED_FORMULA_0">#N/A</definedName>
    <definedName name="SHARED_FORMULA_1">#N/A</definedName>
    <definedName name="SHARED_FORMULA_10">#N/A</definedName>
    <definedName name="SHARED_FORMULA_100">#N/A</definedName>
    <definedName name="SHARED_FORMULA_101">#N/A</definedName>
    <definedName name="SHARED_FORMULA_102">#N/A</definedName>
    <definedName name="SHARED_FORMULA_103">#N/A</definedName>
    <definedName name="SHARED_FORMULA_104">#N/A</definedName>
    <definedName name="SHARED_FORMULA_105">#N/A</definedName>
    <definedName name="SHARED_FORMULA_106">#N/A</definedName>
    <definedName name="SHARED_FORMULA_107">#N/A</definedName>
    <definedName name="SHARED_FORMULA_108">#N/A</definedName>
    <definedName name="SHARED_FORMULA_109">#N/A</definedName>
    <definedName name="SHARED_FORMULA_11">#N/A</definedName>
    <definedName name="SHARED_FORMULA_110">#N/A</definedName>
    <definedName name="SHARED_FORMULA_111">#N/A</definedName>
    <definedName name="SHARED_FORMULA_112">#N/A</definedName>
    <definedName name="SHARED_FORMULA_113">#N/A</definedName>
    <definedName name="SHARED_FORMULA_114">#N/A</definedName>
    <definedName name="SHARED_FORMULA_115">#N/A</definedName>
    <definedName name="SHARED_FORMULA_116">#N/A</definedName>
    <definedName name="SHARED_FORMULA_117">#N/A</definedName>
    <definedName name="SHARED_FORMULA_118">#N/A</definedName>
    <definedName name="SHARED_FORMULA_119">#N/A</definedName>
    <definedName name="SHARED_FORMULA_12">#N/A</definedName>
    <definedName name="SHARED_FORMULA_120">#N/A</definedName>
    <definedName name="SHARED_FORMULA_121">#N/A</definedName>
    <definedName name="SHARED_FORMULA_122">#N/A</definedName>
    <definedName name="SHARED_FORMULA_123">#N/A</definedName>
    <definedName name="SHARED_FORMULA_124">#N/A</definedName>
    <definedName name="SHARED_FORMULA_125">#N/A</definedName>
    <definedName name="SHARED_FORMULA_126">#N/A</definedName>
    <definedName name="SHARED_FORMULA_127">#N/A</definedName>
    <definedName name="SHARED_FORMULA_128">#N/A</definedName>
    <definedName name="SHARED_FORMULA_129">#N/A</definedName>
    <definedName name="SHARED_FORMULA_13">#N/A</definedName>
    <definedName name="SHARED_FORMULA_130">#N/A</definedName>
    <definedName name="SHARED_FORMULA_131">#N/A</definedName>
    <definedName name="SHARED_FORMULA_132">#N/A</definedName>
    <definedName name="SHARED_FORMULA_133">#N/A</definedName>
    <definedName name="SHARED_FORMULA_134">#N/A</definedName>
    <definedName name="SHARED_FORMULA_135">#N/A</definedName>
    <definedName name="SHARED_FORMULA_136">#N/A</definedName>
    <definedName name="SHARED_FORMULA_137">#N/A</definedName>
    <definedName name="SHARED_FORMULA_138">#N/A</definedName>
    <definedName name="SHARED_FORMULA_139">#N/A</definedName>
    <definedName name="SHARED_FORMULA_14">#N/A</definedName>
    <definedName name="SHARED_FORMULA_140">#N/A</definedName>
    <definedName name="SHARED_FORMULA_141">#N/A</definedName>
    <definedName name="SHARED_FORMULA_142">#N/A</definedName>
    <definedName name="SHARED_FORMULA_143">#N/A</definedName>
    <definedName name="SHARED_FORMULA_144">#N/A</definedName>
    <definedName name="SHARED_FORMULA_145">#N/A</definedName>
    <definedName name="SHARED_FORMULA_146">#N/A</definedName>
    <definedName name="SHARED_FORMULA_147">#N/A</definedName>
    <definedName name="SHARED_FORMULA_148">#N/A</definedName>
    <definedName name="SHARED_FORMULA_149">#N/A</definedName>
    <definedName name="SHARED_FORMULA_15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54">#N/A</definedName>
    <definedName name="SHARED_FORMULA_155">#N/A</definedName>
    <definedName name="SHARED_FORMULA_156">#N/A</definedName>
    <definedName name="SHARED_FORMULA_157">#N/A</definedName>
    <definedName name="SHARED_FORMULA_158">#N/A</definedName>
    <definedName name="SHARED_FORMULA_159">#N/A</definedName>
    <definedName name="SHARED_FORMULA_16">#N/A</definedName>
    <definedName name="SHARED_FORMULA_160">#N/A</definedName>
    <definedName name="SHARED_FORMULA_161">#N/A</definedName>
    <definedName name="SHARED_FORMULA_162">#N/A</definedName>
    <definedName name="SHARED_FORMULA_163">#N/A</definedName>
    <definedName name="SHARED_FORMULA_164">#N/A</definedName>
    <definedName name="SHARED_FORMULA_165">#N/A</definedName>
    <definedName name="SHARED_FORMULA_166">#N/A</definedName>
    <definedName name="SHARED_FORMULA_167">#N/A</definedName>
    <definedName name="SHARED_FORMULA_168">#N/A</definedName>
    <definedName name="SHARED_FORMULA_169">#N/A</definedName>
    <definedName name="SHARED_FORMULA_17">#N/A</definedName>
    <definedName name="SHARED_FORMULA_170">#N/A</definedName>
    <definedName name="SHARED_FORMULA_171">#N/A</definedName>
    <definedName name="SHARED_FORMULA_172">#N/A</definedName>
    <definedName name="SHARED_FORMULA_173">#N/A</definedName>
    <definedName name="SHARED_FORMULA_174">#N/A</definedName>
    <definedName name="SHARED_FORMULA_175">#N/A</definedName>
    <definedName name="SHARED_FORMULA_176">#N/A</definedName>
    <definedName name="SHARED_FORMULA_177">#N/A</definedName>
    <definedName name="SHARED_FORMULA_178">#N/A</definedName>
    <definedName name="SHARED_FORMULA_179">#N/A</definedName>
    <definedName name="SHARED_FORMULA_18">#N/A</definedName>
    <definedName name="SHARED_FORMULA_180">#N/A</definedName>
    <definedName name="SHARED_FORMULA_181">#N/A</definedName>
    <definedName name="SHARED_FORMULA_182">#N/A</definedName>
    <definedName name="SHARED_FORMULA_183">#N/A</definedName>
    <definedName name="SHARED_FORMULA_184">#N/A</definedName>
    <definedName name="SHARED_FORMULA_185">#N/A</definedName>
    <definedName name="SHARED_FORMULA_186">#N/A</definedName>
    <definedName name="SHARED_FORMULA_187">#N/A</definedName>
    <definedName name="SHARED_FORMULA_188">#N/A</definedName>
    <definedName name="SHARED_FORMULA_189">#N/A</definedName>
    <definedName name="SHARED_FORMULA_19">#N/A</definedName>
    <definedName name="SHARED_FORMULA_190">#N/A</definedName>
    <definedName name="SHARED_FORMULA_191">#N/A</definedName>
    <definedName name="SHARED_FORMULA_192">#N/A</definedName>
    <definedName name="SHARED_FORMULA_193">#N/A</definedName>
    <definedName name="SHARED_FORMULA_194">#N/A</definedName>
    <definedName name="SHARED_FORMULA_195">#N/A</definedName>
    <definedName name="SHARED_FORMULA_196">#N/A</definedName>
    <definedName name="SHARED_FORMULA_197">#N/A</definedName>
    <definedName name="SHARED_FORMULA_198">#N/A</definedName>
    <definedName name="SHARED_FORMULA_199">#N/A</definedName>
    <definedName name="SHARED_FORMULA_2">#N/A</definedName>
    <definedName name="SHARED_FORMULA_20">#N/A</definedName>
    <definedName name="SHARED_FORMULA_200">#N/A</definedName>
    <definedName name="SHARED_FORMULA_201">#N/A</definedName>
    <definedName name="SHARED_FORMULA_202">#N/A</definedName>
    <definedName name="SHARED_FORMULA_203">#N/A</definedName>
    <definedName name="SHARED_FORMULA_204">#N/A</definedName>
    <definedName name="SHARED_FORMULA_205">#N/A</definedName>
    <definedName name="SHARED_FORMULA_206">#N/A</definedName>
    <definedName name="SHARED_FORMULA_207">#N/A</definedName>
    <definedName name="SHARED_FORMULA_208">#N/A</definedName>
    <definedName name="SHARED_FORMULA_209">#N/A</definedName>
    <definedName name="SHARED_FORMULA_21">#N/A</definedName>
    <definedName name="SHARED_FORMULA_210">#N/A</definedName>
    <definedName name="SHARED_FORMULA_211">#N/A</definedName>
    <definedName name="SHARED_FORMULA_212">#N/A</definedName>
    <definedName name="SHARED_FORMULA_213">#N/A</definedName>
    <definedName name="SHARED_FORMULA_214">#N/A</definedName>
    <definedName name="SHARED_FORMULA_215">#N/A</definedName>
    <definedName name="SHARED_FORMULA_216">#N/A</definedName>
    <definedName name="SHARED_FORMULA_217">#N/A</definedName>
    <definedName name="SHARED_FORMULA_218">#N/A</definedName>
    <definedName name="SHARED_FORMULA_219">#N/A</definedName>
    <definedName name="SHARED_FORMULA_22">#N/A</definedName>
    <definedName name="SHARED_FORMULA_220">#N/A</definedName>
    <definedName name="SHARED_FORMULA_221">#N/A</definedName>
    <definedName name="SHARED_FORMULA_222">#N/A</definedName>
    <definedName name="SHARED_FORMULA_223">#N/A</definedName>
    <definedName name="SHARED_FORMULA_224">#N/A</definedName>
    <definedName name="SHARED_FORMULA_225">#N/A</definedName>
    <definedName name="SHARED_FORMULA_226">#N/A</definedName>
    <definedName name="SHARED_FORMULA_227">#N/A</definedName>
    <definedName name="SHARED_FORMULA_228">#N/A</definedName>
    <definedName name="SHARED_FORMULA_229">#N/A</definedName>
    <definedName name="SHARED_FORMULA_23">#N/A</definedName>
    <definedName name="SHARED_FORMULA_230">#N/A</definedName>
    <definedName name="SHARED_FORMULA_231">#N/A</definedName>
    <definedName name="SHARED_FORMULA_232">#N/A</definedName>
    <definedName name="SHARED_FORMULA_233">#N/A</definedName>
    <definedName name="SHARED_FORMULA_234">#N/A</definedName>
    <definedName name="SHARED_FORMULA_235">#N/A</definedName>
    <definedName name="SHARED_FORMULA_236">#N/A</definedName>
    <definedName name="SHARED_FORMULA_237">#N/A</definedName>
    <definedName name="SHARED_FORMULA_238">#N/A</definedName>
    <definedName name="SHARED_FORMULA_239">#N/A</definedName>
    <definedName name="SHARED_FORMULA_24">#N/A</definedName>
    <definedName name="SHARED_FORMULA_240">#N/A</definedName>
    <definedName name="SHARED_FORMULA_241">#N/A</definedName>
    <definedName name="SHARED_FORMULA_242">#N/A</definedName>
    <definedName name="SHARED_FORMULA_243">#N/A</definedName>
    <definedName name="SHARED_FORMULA_244">#N/A</definedName>
    <definedName name="SHARED_FORMULA_245">#N/A</definedName>
    <definedName name="SHARED_FORMULA_246">#N/A</definedName>
    <definedName name="SHARED_FORMULA_247">#N/A</definedName>
    <definedName name="SHARED_FORMULA_248">#N/A</definedName>
    <definedName name="SHARED_FORMULA_249">#N/A</definedName>
    <definedName name="SHARED_FORMULA_25">#N/A</definedName>
    <definedName name="SHARED_FORMULA_250">#N/A</definedName>
    <definedName name="SHARED_FORMULA_251">#N/A</definedName>
    <definedName name="SHARED_FORMULA_252">#N/A</definedName>
    <definedName name="SHARED_FORMULA_253">#N/A</definedName>
    <definedName name="SHARED_FORMULA_254">#N/A</definedName>
    <definedName name="SHARED_FORMULA_255">#N/A</definedName>
    <definedName name="SHARED_FORMULA_256">#N/A</definedName>
    <definedName name="SHARED_FORMULA_257">#N/A</definedName>
    <definedName name="SHARED_FORMULA_258">#N/A</definedName>
    <definedName name="SHARED_FORMULA_259">#N/A</definedName>
    <definedName name="SHARED_FORMULA_26">#N/A</definedName>
    <definedName name="SHARED_FORMULA_260">#N/A</definedName>
    <definedName name="SHARED_FORMULA_261">#N/A</definedName>
    <definedName name="SHARED_FORMULA_262">#N/A</definedName>
    <definedName name="SHARED_FORMULA_263">#N/A</definedName>
    <definedName name="SHARED_FORMULA_264">#N/A</definedName>
    <definedName name="SHARED_FORMULA_265">#N/A</definedName>
    <definedName name="SHARED_FORMULA_266" localSheetId="14">#N/A</definedName>
    <definedName name="SHARED_FORMULA_266" localSheetId="2">#N/A</definedName>
    <definedName name="SHARED_FORMULA_266" localSheetId="8">#N/A</definedName>
    <definedName name="SHARED_FORMULA_266" localSheetId="0">#N/A</definedName>
    <definedName name="SHARED_FORMULA_266" localSheetId="16">#N/A</definedName>
    <definedName name="SHARED_FORMULA_266" localSheetId="4">#N/A</definedName>
    <definedName name="SHARED_FORMULA_266" localSheetId="12">#N/A</definedName>
    <definedName name="SHARED_FORMULA_266" localSheetId="20">#N/A</definedName>
    <definedName name="SHARED_FORMULA_266" localSheetId="10">#N/A</definedName>
    <definedName name="SHARED_FORMULA_266" localSheetId="18">#N/A</definedName>
    <definedName name="SHARED_FORMULA_266" localSheetId="5">#N/A</definedName>
    <definedName name="SHARED_FORMULA_266">#N/A</definedName>
    <definedName name="SHARED_FORMULA_267" localSheetId="14">#N/A</definedName>
    <definedName name="SHARED_FORMULA_267" localSheetId="2">#N/A</definedName>
    <definedName name="SHARED_FORMULA_267" localSheetId="8">#N/A</definedName>
    <definedName name="SHARED_FORMULA_267" localSheetId="0">#N/A</definedName>
    <definedName name="SHARED_FORMULA_267" localSheetId="16">#N/A</definedName>
    <definedName name="SHARED_FORMULA_267" localSheetId="4">#N/A</definedName>
    <definedName name="SHARED_FORMULA_267" localSheetId="12">#N/A</definedName>
    <definedName name="SHARED_FORMULA_267" localSheetId="20">#N/A</definedName>
    <definedName name="SHARED_FORMULA_267" localSheetId="10">#N/A</definedName>
    <definedName name="SHARED_FORMULA_267" localSheetId="18">#N/A</definedName>
    <definedName name="SHARED_FORMULA_267" localSheetId="5">#N/A</definedName>
    <definedName name="SHARED_FORMULA_267">#N/A</definedName>
    <definedName name="SHARED_FORMULA_268">#N/A</definedName>
    <definedName name="SHARED_FORMULA_269">#N/A</definedName>
    <definedName name="SHARED_FORMULA_27">#N/A</definedName>
    <definedName name="SHARED_FORMULA_270">#N/A</definedName>
    <definedName name="SHARED_FORMULA_271">#N/A</definedName>
    <definedName name="SHARED_FORMULA_272">#N/A</definedName>
    <definedName name="SHARED_FORMULA_273">#N/A</definedName>
    <definedName name="SHARED_FORMULA_274">#N/A</definedName>
    <definedName name="SHARED_FORMULA_275">#N/A</definedName>
    <definedName name="SHARED_FORMULA_276">#N/A</definedName>
    <definedName name="SHARED_FORMULA_277">#N/A</definedName>
    <definedName name="SHARED_FORMULA_278">#N/A</definedName>
    <definedName name="SHARED_FORMULA_279">#N/A</definedName>
    <definedName name="SHARED_FORMULA_28">#N/A</definedName>
    <definedName name="SHARED_FORMULA_280">#N/A</definedName>
    <definedName name="SHARED_FORMULA_281">#N/A</definedName>
    <definedName name="SHARED_FORMULA_282">#N/A</definedName>
    <definedName name="SHARED_FORMULA_283">#N/A</definedName>
    <definedName name="SHARED_FORMULA_284">#N/A</definedName>
    <definedName name="SHARED_FORMULA_285">#N/A</definedName>
    <definedName name="SHARED_FORMULA_286">#N/A</definedName>
    <definedName name="SHARED_FORMULA_287">#N/A</definedName>
    <definedName name="SHARED_FORMULA_288">#N/A</definedName>
    <definedName name="SHARED_FORMULA_289">#N/A</definedName>
    <definedName name="SHARED_FORMULA_29">#N/A</definedName>
    <definedName name="SHARED_FORMULA_290">#N/A</definedName>
    <definedName name="SHARED_FORMULA_291">#N/A</definedName>
    <definedName name="SHARED_FORMULA_292">#N/A</definedName>
    <definedName name="SHARED_FORMULA_293">#N/A</definedName>
    <definedName name="SHARED_FORMULA_294">#N/A</definedName>
    <definedName name="SHARED_FORMULA_295">#N/A</definedName>
    <definedName name="SHARED_FORMULA_296">#N/A</definedName>
    <definedName name="SHARED_FORMULA_297">#N/A</definedName>
    <definedName name="SHARED_FORMULA_298">#N/A</definedName>
    <definedName name="SHARED_FORMULA_299">#N/A</definedName>
    <definedName name="SHARED_FORMULA_3">#N/A</definedName>
    <definedName name="SHARED_FORMULA_30">#N/A</definedName>
    <definedName name="SHARED_FORMULA_300">#N/A</definedName>
    <definedName name="SHARED_FORMULA_301">#N/A</definedName>
    <definedName name="SHARED_FORMULA_302">#N/A</definedName>
    <definedName name="SHARED_FORMULA_303">#N/A</definedName>
    <definedName name="SHARED_FORMULA_304">#N/A</definedName>
    <definedName name="SHARED_FORMULA_305">#N/A</definedName>
    <definedName name="SHARED_FORMULA_306">#N/A</definedName>
    <definedName name="SHARED_FORMULA_307">#N/A</definedName>
    <definedName name="SHARED_FORMULA_308">#N/A</definedName>
    <definedName name="SHARED_FORMULA_309">#N/A</definedName>
    <definedName name="SHARED_FORMULA_31">#N/A</definedName>
    <definedName name="SHARED_FORMULA_310">#N/A</definedName>
    <definedName name="SHARED_FORMULA_311">#N/A</definedName>
    <definedName name="SHARED_FORMULA_312">#N/A</definedName>
    <definedName name="SHARED_FORMULA_313">#N/A</definedName>
    <definedName name="SHARED_FORMULA_314">#N/A</definedName>
    <definedName name="SHARED_FORMULA_315">#N/A</definedName>
    <definedName name="SHARED_FORMULA_316">#N/A</definedName>
    <definedName name="SHARED_FORMULA_317">#N/A</definedName>
    <definedName name="SHARED_FORMULA_318">#N/A</definedName>
    <definedName name="SHARED_FORMULA_319">#N/A</definedName>
    <definedName name="SHARED_FORMULA_32">#N/A</definedName>
    <definedName name="SHARED_FORMULA_320">#N/A</definedName>
    <definedName name="SHARED_FORMULA_321">#N/A</definedName>
    <definedName name="SHARED_FORMULA_322">#N/A</definedName>
    <definedName name="SHARED_FORMULA_323">#N/A</definedName>
    <definedName name="SHARED_FORMULA_324">#N/A</definedName>
    <definedName name="SHARED_FORMULA_325">#N/A</definedName>
    <definedName name="SHARED_FORMULA_326">#N/A</definedName>
    <definedName name="SHARED_FORMULA_327">#N/A</definedName>
    <definedName name="SHARED_FORMULA_328">#N/A</definedName>
    <definedName name="SHARED_FORMULA_329">#N/A</definedName>
    <definedName name="SHARED_FORMULA_33">#N/A</definedName>
    <definedName name="SHARED_FORMULA_330">#N/A</definedName>
    <definedName name="SHARED_FORMULA_331">#N/A</definedName>
    <definedName name="SHARED_FORMULA_332">#N/A</definedName>
    <definedName name="SHARED_FORMULA_333">#N/A</definedName>
    <definedName name="SHARED_FORMULA_334">#N/A</definedName>
    <definedName name="SHARED_FORMULA_335">#N/A</definedName>
    <definedName name="SHARED_FORMULA_336">#N/A</definedName>
    <definedName name="SHARED_FORMULA_337">#N/A</definedName>
    <definedName name="SHARED_FORMULA_338">#N/A</definedName>
    <definedName name="SHARED_FORMULA_339">#N/A</definedName>
    <definedName name="SHARED_FORMULA_34">#N/A</definedName>
    <definedName name="SHARED_FORMULA_340">#N/A</definedName>
    <definedName name="SHARED_FORMULA_341">#N/A</definedName>
    <definedName name="SHARED_FORMULA_342">#N/A</definedName>
    <definedName name="SHARED_FORMULA_343">#N/A</definedName>
    <definedName name="SHARED_FORMULA_344">#N/A</definedName>
    <definedName name="SHARED_FORMULA_345">#N/A</definedName>
    <definedName name="SHARED_FORMULA_346">#N/A</definedName>
    <definedName name="SHARED_FORMULA_347">#N/A</definedName>
    <definedName name="SHARED_FORMULA_348">#N/A</definedName>
    <definedName name="SHARED_FORMULA_349">#N/A</definedName>
    <definedName name="SHARED_FORMULA_35">#N/A</definedName>
    <definedName name="SHARED_FORMULA_350">#N/A</definedName>
    <definedName name="SHARED_FORMULA_351">#N/A</definedName>
    <definedName name="SHARED_FORMULA_352">#N/A</definedName>
    <definedName name="SHARED_FORMULA_353">#N/A</definedName>
    <definedName name="SHARED_FORMULA_354">#N/A</definedName>
    <definedName name="SHARED_FORMULA_355">#N/A</definedName>
    <definedName name="SHARED_FORMULA_356">#N/A</definedName>
    <definedName name="SHARED_FORMULA_357">#N/A</definedName>
    <definedName name="SHARED_FORMULA_358">#N/A</definedName>
    <definedName name="SHARED_FORMULA_359">#N/A</definedName>
    <definedName name="SHARED_FORMULA_36">#N/A</definedName>
    <definedName name="SHARED_FORMULA_360">#N/A</definedName>
    <definedName name="SHARED_FORMULA_361">#N/A</definedName>
    <definedName name="SHARED_FORMULA_362">#N/A</definedName>
    <definedName name="SHARED_FORMULA_363">#N/A</definedName>
    <definedName name="SHARED_FORMULA_364">#N/A</definedName>
    <definedName name="SHARED_FORMULA_365">#N/A</definedName>
    <definedName name="SHARED_FORMULA_366">#N/A</definedName>
    <definedName name="SHARED_FORMULA_367">#N/A</definedName>
    <definedName name="SHARED_FORMULA_368">#N/A</definedName>
    <definedName name="SHARED_FORMULA_369">#N/A</definedName>
    <definedName name="SHARED_FORMULA_37">#N/A</definedName>
    <definedName name="SHARED_FORMULA_370">#N/A</definedName>
    <definedName name="SHARED_FORMULA_371">#N/A</definedName>
    <definedName name="SHARED_FORMULA_372">#N/A</definedName>
    <definedName name="SHARED_FORMULA_373">#N/A</definedName>
    <definedName name="SHARED_FORMULA_374">#N/A</definedName>
    <definedName name="SHARED_FORMULA_375">#N/A</definedName>
    <definedName name="SHARED_FORMULA_376">#N/A</definedName>
    <definedName name="SHARED_FORMULA_377">#N/A</definedName>
    <definedName name="SHARED_FORMULA_378">#N/A</definedName>
    <definedName name="SHARED_FORMULA_379">#N/A</definedName>
    <definedName name="SHARED_FORMULA_38">#N/A</definedName>
    <definedName name="SHARED_FORMULA_380">#N/A</definedName>
    <definedName name="SHARED_FORMULA_381">#N/A</definedName>
    <definedName name="SHARED_FORMULA_382">#N/A</definedName>
    <definedName name="SHARED_FORMULA_383">#N/A</definedName>
    <definedName name="SHARED_FORMULA_384">#N/A</definedName>
    <definedName name="SHARED_FORMULA_385">#N/A</definedName>
    <definedName name="SHARED_FORMULA_386">#N/A</definedName>
    <definedName name="SHARED_FORMULA_387">#N/A</definedName>
    <definedName name="SHARED_FORMULA_388">#N/A</definedName>
    <definedName name="SHARED_FORMULA_389">#N/A</definedName>
    <definedName name="SHARED_FORMULA_39">#N/A</definedName>
    <definedName name="SHARED_FORMULA_390">#N/A</definedName>
    <definedName name="SHARED_FORMULA_391">#N/A</definedName>
    <definedName name="SHARED_FORMULA_392">#N/A</definedName>
    <definedName name="SHARED_FORMULA_393">#N/A</definedName>
    <definedName name="SHARED_FORMULA_394">#N/A</definedName>
    <definedName name="SHARED_FORMULA_395">#N/A</definedName>
    <definedName name="SHARED_FORMULA_396">#N/A</definedName>
    <definedName name="SHARED_FORMULA_397">#N/A</definedName>
    <definedName name="SHARED_FORMULA_398">#N/A</definedName>
    <definedName name="SHARED_FORMULA_399">#N/A</definedName>
    <definedName name="SHARED_FORMULA_4">#N/A</definedName>
    <definedName name="SHARED_FORMULA_40">#N/A</definedName>
    <definedName name="SHARED_FORMULA_400">#N/A</definedName>
    <definedName name="SHARED_FORMULA_401">#N/A</definedName>
    <definedName name="SHARED_FORMULA_402">#N/A</definedName>
    <definedName name="SHARED_FORMULA_403">#N/A</definedName>
    <definedName name="SHARED_FORMULA_404">#N/A</definedName>
    <definedName name="SHARED_FORMULA_405">#N/A</definedName>
    <definedName name="SHARED_FORMULA_406">#N/A</definedName>
    <definedName name="SHARED_FORMULA_407">#N/A</definedName>
    <definedName name="SHARED_FORMULA_408">#N/A</definedName>
    <definedName name="SHARED_FORMULA_409">#N/A</definedName>
    <definedName name="SHARED_FORMULA_41">#N/A</definedName>
    <definedName name="SHARED_FORMULA_410">#N/A</definedName>
    <definedName name="SHARED_FORMULA_411">#N/A</definedName>
    <definedName name="SHARED_FORMULA_412">#N/A</definedName>
    <definedName name="SHARED_FORMULA_413">#N/A</definedName>
    <definedName name="SHARED_FORMULA_414">#N/A</definedName>
    <definedName name="SHARED_FORMULA_415">#N/A</definedName>
    <definedName name="SHARED_FORMULA_416">#N/A</definedName>
    <definedName name="SHARED_FORMULA_417">#N/A</definedName>
    <definedName name="SHARED_FORMULA_418">#N/A</definedName>
    <definedName name="SHARED_FORMULA_419">#N/A</definedName>
    <definedName name="SHARED_FORMULA_42">#N/A</definedName>
    <definedName name="SHARED_FORMULA_420">#N/A</definedName>
    <definedName name="SHARED_FORMULA_421">#N/A</definedName>
    <definedName name="SHARED_FORMULA_422">#N/A</definedName>
    <definedName name="SHARED_FORMULA_423">#N/A</definedName>
    <definedName name="SHARED_FORMULA_424">#N/A</definedName>
    <definedName name="SHARED_FORMULA_425">#N/A</definedName>
    <definedName name="SHARED_FORMULA_426">#N/A</definedName>
    <definedName name="SHARED_FORMULA_427">#N/A</definedName>
    <definedName name="SHARED_FORMULA_428">#N/A</definedName>
    <definedName name="SHARED_FORMULA_429">#N/A</definedName>
    <definedName name="SHARED_FORMULA_43">#N/A</definedName>
    <definedName name="SHARED_FORMULA_430">#N/A</definedName>
    <definedName name="SHARED_FORMULA_431">#N/A</definedName>
    <definedName name="SHARED_FORMULA_432">#N/A</definedName>
    <definedName name="SHARED_FORMULA_433">#N/A</definedName>
    <definedName name="SHARED_FORMULA_434">#N/A</definedName>
    <definedName name="SHARED_FORMULA_435">#N/A</definedName>
    <definedName name="SHARED_FORMULA_436">#N/A</definedName>
    <definedName name="SHARED_FORMULA_437">#N/A</definedName>
    <definedName name="SHARED_FORMULA_438">#N/A</definedName>
    <definedName name="SHARED_FORMULA_439">#N/A</definedName>
    <definedName name="SHARED_FORMULA_44">#N/A</definedName>
    <definedName name="SHARED_FORMULA_440">#N/A</definedName>
    <definedName name="SHARED_FORMULA_441">#N/A</definedName>
    <definedName name="SHARED_FORMULA_442">#N/A</definedName>
    <definedName name="SHARED_FORMULA_443">#N/A</definedName>
    <definedName name="SHARED_FORMULA_444">#N/A</definedName>
    <definedName name="SHARED_FORMULA_445">#N/A</definedName>
    <definedName name="SHARED_FORMULA_446">#N/A</definedName>
    <definedName name="SHARED_FORMULA_447">#N/A</definedName>
    <definedName name="SHARED_FORMULA_448">#N/A</definedName>
    <definedName name="SHARED_FORMULA_449">#N/A</definedName>
    <definedName name="SHARED_FORMULA_45">#N/A</definedName>
    <definedName name="SHARED_FORMULA_450">#N/A</definedName>
    <definedName name="SHARED_FORMULA_451">#N/A</definedName>
    <definedName name="SHARED_FORMULA_452">#N/A</definedName>
    <definedName name="SHARED_FORMULA_453">#N/A</definedName>
    <definedName name="SHARED_FORMULA_454">#N/A</definedName>
    <definedName name="SHARED_FORMULA_455">#N/A</definedName>
    <definedName name="SHARED_FORMULA_456">#N/A</definedName>
    <definedName name="SHARED_FORMULA_457">#N/A</definedName>
    <definedName name="SHARED_FORMULA_458">#N/A</definedName>
    <definedName name="SHARED_FORMULA_459">#N/A</definedName>
    <definedName name="SHARED_FORMULA_46">#N/A</definedName>
    <definedName name="SHARED_FORMULA_460">#N/A</definedName>
    <definedName name="SHARED_FORMULA_461">#N/A</definedName>
    <definedName name="SHARED_FORMULA_462">#N/A</definedName>
    <definedName name="SHARED_FORMULA_463">#N/A</definedName>
    <definedName name="SHARED_FORMULA_464">#N/A</definedName>
    <definedName name="SHARED_FORMULA_465">#N/A</definedName>
    <definedName name="SHARED_FORMULA_466">#N/A</definedName>
    <definedName name="SHARED_FORMULA_467">#N/A</definedName>
    <definedName name="SHARED_FORMULA_468">#N/A</definedName>
    <definedName name="SHARED_FORMULA_469">#N/A</definedName>
    <definedName name="SHARED_FORMULA_47">#N/A</definedName>
    <definedName name="SHARED_FORMULA_470">#N/A</definedName>
    <definedName name="SHARED_FORMULA_471">#N/A</definedName>
    <definedName name="SHARED_FORMULA_472">#N/A</definedName>
    <definedName name="SHARED_FORMULA_473">#N/A</definedName>
    <definedName name="SHARED_FORMULA_474">#N/A</definedName>
    <definedName name="SHARED_FORMULA_475">#N/A</definedName>
    <definedName name="SHARED_FORMULA_476">#N/A</definedName>
    <definedName name="SHARED_FORMULA_477">#N/A</definedName>
    <definedName name="SHARED_FORMULA_478">#N/A</definedName>
    <definedName name="SHARED_FORMULA_479">#N/A</definedName>
    <definedName name="SHARED_FORMULA_48">#N/A</definedName>
    <definedName name="SHARED_FORMULA_480">#N/A</definedName>
    <definedName name="SHARED_FORMULA_481">#N/A</definedName>
    <definedName name="SHARED_FORMULA_482">#N/A</definedName>
    <definedName name="SHARED_FORMULA_483">#N/A</definedName>
    <definedName name="SHARED_FORMULA_484">#N/A</definedName>
    <definedName name="SHARED_FORMULA_485">#N/A</definedName>
    <definedName name="SHARED_FORMULA_486">#N/A</definedName>
    <definedName name="SHARED_FORMULA_487">#N/A</definedName>
    <definedName name="SHARED_FORMULA_488">#N/A</definedName>
    <definedName name="SHARED_FORMULA_489">#N/A</definedName>
    <definedName name="SHARED_FORMULA_49">#N/A</definedName>
    <definedName name="SHARED_FORMULA_490">#N/A</definedName>
    <definedName name="SHARED_FORMULA_491">#N/A</definedName>
    <definedName name="SHARED_FORMULA_492">#N/A</definedName>
    <definedName name="SHARED_FORMULA_493">#N/A</definedName>
    <definedName name="SHARED_FORMULA_494">#N/A</definedName>
    <definedName name="SHARED_FORMULA_495">#N/A</definedName>
    <definedName name="SHARED_FORMULA_496">#N/A</definedName>
    <definedName name="SHARED_FORMULA_497">#N/A</definedName>
    <definedName name="SHARED_FORMULA_498">#N/A</definedName>
    <definedName name="SHARED_FORMULA_499">#N/A</definedName>
    <definedName name="SHARED_FORMULA_5">#N/A</definedName>
    <definedName name="SHARED_FORMULA_50">#N/A</definedName>
    <definedName name="SHARED_FORMULA_500">#N/A</definedName>
    <definedName name="SHARED_FORMULA_501">#N/A</definedName>
    <definedName name="SHARED_FORMULA_502">#N/A</definedName>
    <definedName name="SHARED_FORMULA_503">#N/A</definedName>
    <definedName name="SHARED_FORMULA_504">#N/A</definedName>
    <definedName name="SHARED_FORMULA_505">#N/A</definedName>
    <definedName name="SHARED_FORMULA_506">#N/A</definedName>
    <definedName name="SHARED_FORMULA_507">#N/A</definedName>
    <definedName name="SHARED_FORMULA_508">#N/A</definedName>
    <definedName name="SHARED_FORMULA_509">#N/A</definedName>
    <definedName name="SHARED_FORMULA_51">#N/A</definedName>
    <definedName name="SHARED_FORMULA_510">#N/A</definedName>
    <definedName name="SHARED_FORMULA_511">#N/A</definedName>
    <definedName name="SHARED_FORMULA_512">#N/A</definedName>
    <definedName name="SHARED_FORMULA_513">#N/A</definedName>
    <definedName name="SHARED_FORMULA_514">#N/A</definedName>
    <definedName name="SHARED_FORMULA_515">#N/A</definedName>
    <definedName name="SHARED_FORMULA_516">#N/A</definedName>
    <definedName name="SHARED_FORMULA_517">#N/A</definedName>
    <definedName name="SHARED_FORMULA_518">#N/A</definedName>
    <definedName name="SHARED_FORMULA_519">#N/A</definedName>
    <definedName name="SHARED_FORMULA_52">#N/A</definedName>
    <definedName name="SHARED_FORMULA_520">#N/A</definedName>
    <definedName name="SHARED_FORMULA_521">#N/A</definedName>
    <definedName name="SHARED_FORMULA_522">#N/A</definedName>
    <definedName name="SHARED_FORMULA_523">#N/A</definedName>
    <definedName name="SHARED_FORMULA_524">#N/A</definedName>
    <definedName name="SHARED_FORMULA_525">#N/A</definedName>
    <definedName name="SHARED_FORMULA_526">#N/A</definedName>
    <definedName name="SHARED_FORMULA_527">#N/A</definedName>
    <definedName name="SHARED_FORMULA_528">#N/A</definedName>
    <definedName name="SHARED_FORMULA_529">#N/A</definedName>
    <definedName name="SHARED_FORMULA_53">#N/A</definedName>
    <definedName name="SHARED_FORMULA_530">#N/A</definedName>
    <definedName name="SHARED_FORMULA_531">#N/A</definedName>
    <definedName name="SHARED_FORMULA_532">#N/A</definedName>
    <definedName name="SHARED_FORMULA_533">#N/A</definedName>
    <definedName name="SHARED_FORMULA_534">#N/A</definedName>
    <definedName name="SHARED_FORMULA_535">#N/A</definedName>
    <definedName name="SHARED_FORMULA_536">#N/A</definedName>
    <definedName name="SHARED_FORMULA_537">#N/A</definedName>
    <definedName name="SHARED_FORMULA_538">#N/A</definedName>
    <definedName name="SHARED_FORMULA_539">#N/A</definedName>
    <definedName name="SHARED_FORMULA_54">#N/A</definedName>
    <definedName name="SHARED_FORMULA_540">#N/A</definedName>
    <definedName name="SHARED_FORMULA_541">#N/A</definedName>
    <definedName name="SHARED_FORMULA_542">#N/A</definedName>
    <definedName name="SHARED_FORMULA_543">#N/A</definedName>
    <definedName name="SHARED_FORMULA_544">#N/A</definedName>
    <definedName name="SHARED_FORMULA_545">#N/A</definedName>
    <definedName name="SHARED_FORMULA_546">#N/A</definedName>
    <definedName name="SHARED_FORMULA_547">#N/A</definedName>
    <definedName name="SHARED_FORMULA_548">#N/A</definedName>
    <definedName name="SHARED_FORMULA_549">#N/A</definedName>
    <definedName name="SHARED_FORMULA_55">#N/A</definedName>
    <definedName name="SHARED_FORMULA_550">#N/A</definedName>
    <definedName name="SHARED_FORMULA_551">#N/A</definedName>
    <definedName name="SHARED_FORMULA_552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13.353</definedName>
    <definedName name="SHARED_FORMULA_60">#N/A</definedName>
    <definedName name="SHARED_FORMULA_61">#N/A</definedName>
    <definedName name="SHARED_FORMULA_62">#N/A</definedName>
    <definedName name="SHARED_FORMULA_63">#N/A</definedName>
    <definedName name="SHARED_FORMULA_64">#N/A</definedName>
    <definedName name="SHARED_FORMULA_65">#N/A</definedName>
    <definedName name="SHARED_FORMULA_66">#N/A</definedName>
    <definedName name="SHARED_FORMULA_67">#N/A</definedName>
    <definedName name="SHARED_FORMULA_68">#N/A</definedName>
    <definedName name="SHARED_FORMULA_69">#N/A</definedName>
    <definedName name="SHARED_FORMULA_7">0.885+0.50931</definedName>
    <definedName name="SHARED_FORMULA_70">#N/A</definedName>
    <definedName name="SHARED_FORMULA_71">#N/A</definedName>
    <definedName name="SHARED_FORMULA_72">#N/A</definedName>
    <definedName name="SHARED_FORMULA_73">#N/A</definedName>
    <definedName name="SHARED_FORMULA_74">#N/A</definedName>
    <definedName name="SHARED_FORMULA_75">#N/A</definedName>
    <definedName name="SHARED_FORMULA_76">#N/A</definedName>
    <definedName name="SHARED_FORMULA_77">#N/A</definedName>
    <definedName name="SHARED_FORMULA_78">#N/A</definedName>
    <definedName name="SHARED_FORMULA_79">#N/A</definedName>
    <definedName name="SHARED_FORMULA_8">3.251+4.4</definedName>
    <definedName name="SHARED_FORMULA_80">#N/A</definedName>
    <definedName name="SHARED_FORMULA_81">#N/A</definedName>
    <definedName name="SHARED_FORMULA_82">#N/A</definedName>
    <definedName name="SHARED_FORMULA_83">#N/A</definedName>
    <definedName name="SHARED_FORMULA_84">#N/A</definedName>
    <definedName name="SHARED_FORMULA_85">#N/A</definedName>
    <definedName name="SHARED_FORMULA_86">#N/A</definedName>
    <definedName name="SHARED_FORMULA_87">#N/A</definedName>
    <definedName name="SHARED_FORMULA_88">#N/A</definedName>
    <definedName name="SHARED_FORMULA_89">#N/A</definedName>
    <definedName name="SHARED_FORMULA_9">0.336+0.09658</definedName>
    <definedName name="SHARED_FORMULA_90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ARED_FORMULA_97">#N/A</definedName>
    <definedName name="SHARED_FORMULA_98">#N/A</definedName>
    <definedName name="SHARED_FORMULA_99">#N/A</definedName>
    <definedName name="sol" localSheetId="4">#REF!</definedName>
    <definedName name="sol" localSheetId="12">#REF!</definedName>
    <definedName name="sol">#REF!</definedName>
    <definedName name="SUELDOS2003">'[12]P&amp;L cons. QA'!$B$1:$P$49</definedName>
    <definedName name="SUELDOS2004">#REF!</definedName>
    <definedName name="T.C" localSheetId="8">#REF!</definedName>
    <definedName name="T.C" localSheetId="0">#REF!</definedName>
    <definedName name="T.C" localSheetId="4">#REF!</definedName>
    <definedName name="T.C" localSheetId="12">#REF!</definedName>
    <definedName name="T.C" localSheetId="10">#REF!</definedName>
    <definedName name="T.C" localSheetId="5">#REF!</definedName>
    <definedName name="T.C">#REF!</definedName>
    <definedName name="T_C" localSheetId="4">#REF!</definedName>
    <definedName name="T_C" localSheetId="12">#REF!</definedName>
    <definedName name="T_C">#REF!</definedName>
    <definedName name="T_C___0" localSheetId="4">#REF!</definedName>
    <definedName name="T_C___0" localSheetId="12">#REF!</definedName>
    <definedName name="T_C___0">#REF!</definedName>
    <definedName name="T_GASTOS" localSheetId="4">#REF!</definedName>
    <definedName name="T_GASTOS" localSheetId="12">#REF!</definedName>
    <definedName name="T_GASTOS">#REF!</definedName>
    <definedName name="TC" localSheetId="8">#REF!</definedName>
    <definedName name="TC" localSheetId="0">#REF!</definedName>
    <definedName name="TC" localSheetId="4">#REF!</definedName>
    <definedName name="TC" localSheetId="12">#REF!</definedName>
    <definedName name="TC" localSheetId="10">#REF!</definedName>
    <definedName name="TC" localSheetId="5">#REF!</definedName>
    <definedName name="TC">#REF!</definedName>
    <definedName name="TC___0" localSheetId="4">#REF!</definedName>
    <definedName name="TC___0" localSheetId="12">#REF!</definedName>
    <definedName name="TC___0">#REF!</definedName>
    <definedName name="tcenero2004" localSheetId="4">#REF!</definedName>
    <definedName name="tcenero2004" localSheetId="12">#REF!</definedName>
    <definedName name="tcenero2004">#REF!</definedName>
    <definedName name="TEST0" localSheetId="4">#REF!</definedName>
    <definedName name="TEST0" localSheetId="12">#REF!</definedName>
    <definedName name="TEST0">#REF!</definedName>
    <definedName name="TEST1" localSheetId="4">#REF!</definedName>
    <definedName name="TEST1" localSheetId="12">#REF!</definedName>
    <definedName name="TEST1">#REF!</definedName>
    <definedName name="TEST2" localSheetId="4">#REF!</definedName>
    <definedName name="TEST2" localSheetId="12">#REF!</definedName>
    <definedName name="TEST2">#REF!</definedName>
    <definedName name="TEST3" localSheetId="4">#REF!</definedName>
    <definedName name="TEST3" localSheetId="12">#REF!</definedName>
    <definedName name="TEST3">#REF!</definedName>
    <definedName name="TEST4" localSheetId="4">#REF!</definedName>
    <definedName name="TEST4" localSheetId="12">#REF!</definedName>
    <definedName name="TEST4">#REF!</definedName>
    <definedName name="TEST5" localSheetId="4">#REF!</definedName>
    <definedName name="TEST5" localSheetId="12">#REF!</definedName>
    <definedName name="TEST5">#REF!</definedName>
    <definedName name="TESTHKEY" localSheetId="4">#REF!</definedName>
    <definedName name="TESTHKEY" localSheetId="12">#REF!</definedName>
    <definedName name="TESTHKEY">#REF!</definedName>
    <definedName name="TESTKEYS" localSheetId="4">#REF!</definedName>
    <definedName name="TESTKEYS" localSheetId="12">#REF!</definedName>
    <definedName name="TESTKEYS">#REF!</definedName>
    <definedName name="TESTVKEY" localSheetId="4">#REF!</definedName>
    <definedName name="TESTVKEY" localSheetId="12">#REF!</definedName>
    <definedName name="TESTVKEY">#REF!</definedName>
    <definedName name="titulo" localSheetId="4">'[13]Bases de Actualizacion'!$D$2</definedName>
    <definedName name="titulo">'[13]Bases de Actualizacion'!$D$2</definedName>
    <definedName name="U_MAR">#REF!</definedName>
    <definedName name="U_PLAN_INVERSION" localSheetId="4">#REF!</definedName>
    <definedName name="U_PLAN_INVERSION" localSheetId="12">#REF!</definedName>
    <definedName name="U_PLAN_INVERSION">#REF!</definedName>
    <definedName name="UF" localSheetId="4">[14]Actual!$E$95</definedName>
    <definedName name="UF">[14]Actual!$E$95</definedName>
    <definedName name="V_COSTOS_INDIRECTOS" localSheetId="4">#REF!</definedName>
    <definedName name="V_COSTOS_INDIRECTOS" localSheetId="12">#REF!</definedName>
    <definedName name="V_COSTOS_INDIRECTOS">#REF!</definedName>
    <definedName name="VENDE">#REF!</definedName>
    <definedName name="view" localSheetId="4">[5]AL7B!#REF!</definedName>
    <definedName name="view">[5]AL7B!#REF!</definedName>
    <definedName name="wwwwwww" hidden="1">#N/A</definedName>
    <definedName name="xx" localSheetId="14">#N/A</definedName>
    <definedName name="xx" localSheetId="2">#N/A</definedName>
    <definedName name="xx" localSheetId="8">#N/A</definedName>
    <definedName name="xx" localSheetId="0">#N/A</definedName>
    <definedName name="xx" localSheetId="16">#N/A</definedName>
    <definedName name="xx" localSheetId="4">#N/A</definedName>
    <definedName name="xx" localSheetId="12">#N/A</definedName>
    <definedName name="xx" localSheetId="20">#N/A</definedName>
    <definedName name="xx" localSheetId="18">#N/A</definedName>
    <definedName name="xx" localSheetId="5">#N/A</definedName>
    <definedName name="xx">#N/A</definedName>
    <definedName name="xxxx">[5]CAPEX!#REF!</definedName>
    <definedName name="xxxx1">'[1]Bases de Actualizacion'!$D$2</definedName>
  </definedNames>
  <calcPr calcId="191028"/>
</workbook>
</file>

<file path=xl/calcChain.xml><?xml version="1.0" encoding="utf-8"?>
<calcChain xmlns="http://schemas.openxmlformats.org/spreadsheetml/2006/main">
  <c r="C9" i="26" l="1"/>
  <c r="C54" i="26"/>
  <c r="C35" i="26"/>
  <c r="D20" i="19"/>
  <c r="E20" i="19"/>
  <c r="F20" i="19"/>
  <c r="G20" i="19"/>
  <c r="H20" i="19"/>
  <c r="I20" i="19"/>
  <c r="J20" i="19"/>
  <c r="K20" i="19"/>
  <c r="L20" i="19"/>
  <c r="M20" i="19"/>
  <c r="N20" i="19"/>
  <c r="C20" i="62" s="1"/>
  <c r="C20" i="19"/>
  <c r="F14" i="15"/>
  <c r="D40" i="78"/>
  <c r="D41" i="78"/>
  <c r="D39" i="78"/>
  <c r="H40" i="78"/>
  <c r="H41" i="78"/>
  <c r="D30" i="78"/>
  <c r="D29" i="78"/>
  <c r="D24" i="78"/>
  <c r="D25" i="78"/>
  <c r="D23" i="78"/>
  <c r="H23" i="78"/>
  <c r="H10" i="78"/>
  <c r="H11" i="78"/>
  <c r="H12" i="78"/>
  <c r="H13" i="78"/>
  <c r="H14" i="78"/>
  <c r="H15" i="78"/>
  <c r="H16" i="78"/>
  <c r="H9" i="78"/>
  <c r="D10" i="78"/>
  <c r="D11" i="78"/>
  <c r="D12" i="78"/>
  <c r="D13" i="78"/>
  <c r="D9" i="78"/>
  <c r="C41" i="62"/>
  <c r="C31" i="62"/>
  <c r="C32" i="62"/>
  <c r="C33" i="62"/>
  <c r="C34" i="62"/>
  <c r="C30" i="62"/>
  <c r="C21" i="62"/>
  <c r="C11" i="62"/>
  <c r="C10" i="62"/>
  <c r="C75" i="17"/>
  <c r="C67" i="17"/>
  <c r="C53" i="17"/>
  <c r="C58" i="17"/>
  <c r="C57" i="17"/>
  <c r="C54" i="17"/>
  <c r="G9" i="64" l="1"/>
  <c r="G10" i="64"/>
  <c r="G11" i="64"/>
  <c r="G12" i="64"/>
  <c r="G13" i="64"/>
  <c r="G14" i="64"/>
  <c r="G15" i="64"/>
  <c r="G16" i="64"/>
  <c r="G17" i="64"/>
  <c r="G18" i="64"/>
  <c r="C77" i="84"/>
  <c r="D41" i="26"/>
  <c r="E41" i="26"/>
  <c r="F41" i="26"/>
  <c r="G41" i="26"/>
  <c r="H41" i="26"/>
  <c r="I41" i="26"/>
  <c r="J41" i="26"/>
  <c r="K41" i="26"/>
  <c r="L41" i="26"/>
  <c r="M41" i="26"/>
  <c r="N41" i="26"/>
  <c r="C41" i="26"/>
  <c r="D77" i="84"/>
  <c r="E8" i="72"/>
  <c r="E9" i="72"/>
  <c r="E7" i="72"/>
  <c r="N16" i="26"/>
  <c r="N19" i="26" s="1"/>
  <c r="N35" i="26"/>
  <c r="M16" i="26"/>
  <c r="M19" i="26" s="1"/>
  <c r="M35" i="26"/>
  <c r="M17" i="26"/>
  <c r="L35" i="26"/>
  <c r="L16" i="26"/>
  <c r="L17" i="26"/>
  <c r="P17" i="26" s="1"/>
  <c r="K35" i="26"/>
  <c r="J35" i="26"/>
  <c r="J37" i="26"/>
  <c r="I35" i="26"/>
  <c r="H35" i="26"/>
  <c r="G35" i="26"/>
  <c r="F35" i="26"/>
  <c r="E35" i="26"/>
  <c r="D35" i="26"/>
  <c r="D25" i="26"/>
  <c r="C24" i="26"/>
  <c r="P24" i="26" s="1"/>
  <c r="C23" i="26"/>
  <c r="P23" i="26" s="1"/>
  <c r="D24" i="23"/>
  <c r="M11" i="26"/>
  <c r="P63" i="26"/>
  <c r="P64" i="26"/>
  <c r="P62" i="26"/>
  <c r="P58" i="26"/>
  <c r="P54" i="26"/>
  <c r="P50" i="26"/>
  <c r="P46" i="26"/>
  <c r="P45" i="26"/>
  <c r="P25" i="26"/>
  <c r="P26" i="26"/>
  <c r="P27" i="26"/>
  <c r="P28" i="26"/>
  <c r="P29" i="26"/>
  <c r="P30" i="26"/>
  <c r="P31" i="26"/>
  <c r="P32" i="26"/>
  <c r="P33" i="26"/>
  <c r="P34" i="26"/>
  <c r="P36" i="26"/>
  <c r="P38" i="26"/>
  <c r="P39" i="26"/>
  <c r="N10" i="26"/>
  <c r="N11" i="26"/>
  <c r="N9" i="26"/>
  <c r="K11" i="26"/>
  <c r="M9" i="26"/>
  <c r="L9" i="26"/>
  <c r="L14" i="26" s="1"/>
  <c r="K9" i="26"/>
  <c r="J9" i="26"/>
  <c r="J14" i="26" s="1"/>
  <c r="I9" i="26"/>
  <c r="H10" i="26"/>
  <c r="H9" i="26"/>
  <c r="G9" i="26"/>
  <c r="F9" i="26"/>
  <c r="E9" i="26"/>
  <c r="E14" i="26" s="1"/>
  <c r="D9" i="26"/>
  <c r="B2" i="25"/>
  <c r="C37" i="17"/>
  <c r="C36" i="17"/>
  <c r="C16" i="17"/>
  <c r="C14" i="17"/>
  <c r="C13" i="17"/>
  <c r="B2" i="71"/>
  <c r="B2" i="19"/>
  <c r="D24" i="15"/>
  <c r="D22" i="15"/>
  <c r="D23" i="15"/>
  <c r="D20" i="15"/>
  <c r="C24" i="15"/>
  <c r="B10" i="39"/>
  <c r="B11" i="39" s="1"/>
  <c r="B4" i="32"/>
  <c r="B5" i="24"/>
  <c r="B4" i="25" s="1"/>
  <c r="P12" i="26"/>
  <c r="D19" i="26"/>
  <c r="E19" i="26"/>
  <c r="F19" i="26"/>
  <c r="G19" i="26"/>
  <c r="H19" i="26"/>
  <c r="I19" i="26"/>
  <c r="J19" i="26"/>
  <c r="K19" i="26"/>
  <c r="L19" i="26"/>
  <c r="C19" i="26"/>
  <c r="F14" i="26"/>
  <c r="G14" i="26"/>
  <c r="I14" i="26"/>
  <c r="E4" i="84"/>
  <c r="E5" i="84" s="1"/>
  <c r="E6" i="84" s="1"/>
  <c r="E7" i="84" s="1"/>
  <c r="E8" i="84" s="1"/>
  <c r="E9" i="84" s="1"/>
  <c r="E10" i="84" s="1"/>
  <c r="E11" i="84" s="1"/>
  <c r="E12" i="84" s="1"/>
  <c r="E13" i="84" s="1"/>
  <c r="E14" i="84" s="1"/>
  <c r="E15" i="84" s="1"/>
  <c r="E16" i="84" s="1"/>
  <c r="E17" i="84" s="1"/>
  <c r="E18" i="84" s="1"/>
  <c r="E19" i="84" s="1"/>
  <c r="E20" i="84" s="1"/>
  <c r="E21" i="84" s="1"/>
  <c r="E22" i="84" s="1"/>
  <c r="E23" i="84" s="1"/>
  <c r="E24" i="84" s="1"/>
  <c r="E25" i="84" s="1"/>
  <c r="E26" i="84" s="1"/>
  <c r="E27" i="84" s="1"/>
  <c r="E28" i="84" s="1"/>
  <c r="E29" i="84" s="1"/>
  <c r="E30" i="84" s="1"/>
  <c r="E31" i="84" s="1"/>
  <c r="E32" i="84" s="1"/>
  <c r="E33" i="84" s="1"/>
  <c r="E34" i="84" s="1"/>
  <c r="E35" i="84" s="1"/>
  <c r="E36" i="84" s="1"/>
  <c r="E37" i="84" s="1"/>
  <c r="E38" i="84" s="1"/>
  <c r="E39" i="84" s="1"/>
  <c r="E40" i="84" s="1"/>
  <c r="E41" i="84" s="1"/>
  <c r="E42" i="84" s="1"/>
  <c r="E43" i="84" s="1"/>
  <c r="E44" i="84" s="1"/>
  <c r="E45" i="84" s="1"/>
  <c r="E46" i="84" s="1"/>
  <c r="E47" i="84" s="1"/>
  <c r="E48" i="84" s="1"/>
  <c r="E49" i="84" s="1"/>
  <c r="E50" i="84" s="1"/>
  <c r="E51" i="84" s="1"/>
  <c r="E52" i="84" s="1"/>
  <c r="E53" i="84" s="1"/>
  <c r="E54" i="84" s="1"/>
  <c r="E55" i="84" s="1"/>
  <c r="E56" i="84" s="1"/>
  <c r="E57" i="84" s="1"/>
  <c r="E58" i="84" s="1"/>
  <c r="E59" i="84" s="1"/>
  <c r="E60" i="84" s="1"/>
  <c r="E61" i="84" s="1"/>
  <c r="E62" i="84" s="1"/>
  <c r="E63" i="84" s="1"/>
  <c r="E64" i="84" s="1"/>
  <c r="E65" i="84" s="1"/>
  <c r="E66" i="84" s="1"/>
  <c r="E67" i="84" s="1"/>
  <c r="E68" i="84" s="1"/>
  <c r="E69" i="84" s="1"/>
  <c r="E70" i="84" s="1"/>
  <c r="E71" i="84" s="1"/>
  <c r="E72" i="84" s="1"/>
  <c r="E73" i="84" s="1"/>
  <c r="C74" i="84"/>
  <c r="D74" i="84"/>
  <c r="F10" i="83"/>
  <c r="G10" i="83"/>
  <c r="E10" i="83"/>
  <c r="G8" i="83"/>
  <c r="E8" i="83"/>
  <c r="H41" i="62"/>
  <c r="H40" i="62"/>
  <c r="H31" i="62"/>
  <c r="H32" i="62"/>
  <c r="H33" i="62"/>
  <c r="H34" i="62"/>
  <c r="H30" i="62"/>
  <c r="H21" i="62"/>
  <c r="H20" i="62"/>
  <c r="H11" i="62"/>
  <c r="H10" i="62"/>
  <c r="D41" i="62"/>
  <c r="D40" i="62"/>
  <c r="D31" i="62"/>
  <c r="D32" i="62"/>
  <c r="D33" i="62"/>
  <c r="D34" i="62"/>
  <c r="D30" i="62"/>
  <c r="D21" i="62"/>
  <c r="D20" i="62"/>
  <c r="D11" i="62"/>
  <c r="D10" i="62"/>
  <c r="P16" i="26" l="1"/>
  <c r="P37" i="26"/>
  <c r="P35" i="26"/>
  <c r="P41" i="26" s="1"/>
  <c r="C76" i="84" s="1"/>
  <c r="C78" i="84" s="1"/>
  <c r="C79" i="84" s="1"/>
  <c r="P11" i="26"/>
  <c r="K14" i="26"/>
  <c r="P10" i="26"/>
  <c r="N14" i="26"/>
  <c r="M14" i="26"/>
  <c r="H14" i="26"/>
  <c r="P9" i="26"/>
  <c r="P14" i="26" s="1"/>
  <c r="D76" i="84" s="1"/>
  <c r="E74" i="84"/>
  <c r="D36" i="32"/>
  <c r="D14" i="26" l="1"/>
  <c r="H10" i="83" l="1"/>
  <c r="I10" i="83" s="1"/>
  <c r="C14" i="26" l="1"/>
  <c r="G6" i="64"/>
  <c r="G5" i="64"/>
  <c r="G7" i="64" l="1"/>
  <c r="G8" i="64" s="1"/>
  <c r="H7" i="79" l="1"/>
  <c r="H8" i="79"/>
  <c r="H9" i="79"/>
  <c r="H10" i="79"/>
  <c r="H11" i="79"/>
  <c r="H12" i="79"/>
  <c r="H13" i="79"/>
  <c r="H14" i="79"/>
  <c r="H15" i="79"/>
  <c r="H16" i="79"/>
  <c r="H17" i="79"/>
  <c r="H6" i="79"/>
  <c r="H5" i="79"/>
  <c r="H18" i="79"/>
  <c r="D28" i="23" l="1"/>
  <c r="H44" i="62"/>
  <c r="H34" i="78"/>
  <c r="D27" i="78"/>
  <c r="M11" i="19"/>
  <c r="F8" i="83"/>
  <c r="E31" i="17"/>
  <c r="K11" i="19"/>
  <c r="J11" i="19"/>
  <c r="H11" i="19"/>
  <c r="I11" i="19"/>
  <c r="G11" i="19"/>
  <c r="F74" i="26"/>
  <c r="F41" i="19" s="1"/>
  <c r="F11" i="19"/>
  <c r="D37" i="62"/>
  <c r="K31" i="17"/>
  <c r="L31" i="17"/>
  <c r="D11" i="19"/>
  <c r="F39" i="32"/>
  <c r="G39" i="32" s="1"/>
  <c r="F16" i="83"/>
  <c r="F17" i="83"/>
  <c r="C12" i="83"/>
  <c r="N74" i="26"/>
  <c r="D20" i="79"/>
  <c r="D21" i="79"/>
  <c r="D4" i="79"/>
  <c r="L10" i="19"/>
  <c r="G8" i="55"/>
  <c r="G9" i="55"/>
  <c r="G10" i="55" s="1"/>
  <c r="G11" i="55" s="1"/>
  <c r="G12" i="55" s="1"/>
  <c r="G13" i="55" s="1"/>
  <c r="G14" i="55" s="1"/>
  <c r="G15" i="55" s="1"/>
  <c r="G16" i="55" s="1"/>
  <c r="G17" i="55" s="1"/>
  <c r="G18" i="55" s="1"/>
  <c r="G19" i="55" s="1"/>
  <c r="G20" i="55" s="1"/>
  <c r="G21" i="55" s="1"/>
  <c r="G22" i="55" s="1"/>
  <c r="G23" i="55" s="1"/>
  <c r="G24" i="55" s="1"/>
  <c r="G25" i="55" s="1"/>
  <c r="G26" i="55" s="1"/>
  <c r="G27" i="55" s="1"/>
  <c r="G28" i="55" s="1"/>
  <c r="G29" i="55" s="1"/>
  <c r="G30" i="55" s="1"/>
  <c r="G31" i="55" s="1"/>
  <c r="G32" i="55" s="1"/>
  <c r="E8" i="69"/>
  <c r="F4" i="19"/>
  <c r="E4" i="62"/>
  <c r="G4" i="19" s="1"/>
  <c r="D4" i="62"/>
  <c r="E3" i="78"/>
  <c r="D78" i="78" s="1"/>
  <c r="D3" i="78"/>
  <c r="D6" i="78"/>
  <c r="H6" i="78" s="1"/>
  <c r="G9" i="24"/>
  <c r="F60" i="26"/>
  <c r="F33" i="19"/>
  <c r="F29" i="32"/>
  <c r="G29" i="32" s="1"/>
  <c r="F27" i="32"/>
  <c r="G27" i="32" s="1"/>
  <c r="F28" i="32"/>
  <c r="G28" i="32"/>
  <c r="O79" i="17"/>
  <c r="M31" i="17"/>
  <c r="C56" i="26"/>
  <c r="C32" i="19" s="1"/>
  <c r="G27" i="50"/>
  <c r="G29" i="50" s="1"/>
  <c r="D16" i="15"/>
  <c r="B8" i="39"/>
  <c r="B9" i="39" s="1"/>
  <c r="G16" i="24"/>
  <c r="G19" i="24" s="1"/>
  <c r="G18" i="24"/>
  <c r="B104" i="78"/>
  <c r="B103" i="78"/>
  <c r="B99" i="78"/>
  <c r="B98" i="78"/>
  <c r="B97" i="78"/>
  <c r="B96" i="78"/>
  <c r="B95" i="78"/>
  <c r="B89" i="78"/>
  <c r="B88" i="78"/>
  <c r="B84" i="78"/>
  <c r="B83" i="78"/>
  <c r="E18" i="72"/>
  <c r="F12" i="24"/>
  <c r="D12" i="24"/>
  <c r="D21" i="24" s="1"/>
  <c r="G10" i="50"/>
  <c r="M26" i="17"/>
  <c r="K69" i="17"/>
  <c r="L69" i="17"/>
  <c r="M69" i="17"/>
  <c r="D39" i="17"/>
  <c r="G39" i="17"/>
  <c r="E14" i="77"/>
  <c r="E31" i="32"/>
  <c r="O26" i="17"/>
  <c r="O33" i="17" s="1"/>
  <c r="D15" i="74"/>
  <c r="B40" i="78"/>
  <c r="B41" i="78"/>
  <c r="B39" i="78"/>
  <c r="O39" i="17"/>
  <c r="F40" i="78"/>
  <c r="F41" i="78"/>
  <c r="F42" i="78"/>
  <c r="F39" i="78"/>
  <c r="F23" i="78"/>
  <c r="B24" i="78"/>
  <c r="B25" i="78"/>
  <c r="B23" i="78"/>
  <c r="F10" i="78"/>
  <c r="F11" i="78"/>
  <c r="F12" i="78"/>
  <c r="F13" i="78"/>
  <c r="F14" i="78"/>
  <c r="F15" i="78"/>
  <c r="F9" i="78"/>
  <c r="B10" i="78"/>
  <c r="B11" i="78"/>
  <c r="B12" i="78"/>
  <c r="B13" i="78"/>
  <c r="B9" i="78"/>
  <c r="E114" i="78"/>
  <c r="D69" i="17"/>
  <c r="E69" i="17"/>
  <c r="F69" i="17"/>
  <c r="G69" i="17"/>
  <c r="H69" i="17"/>
  <c r="I69" i="17"/>
  <c r="J69" i="17"/>
  <c r="C12" i="24"/>
  <c r="G11" i="24"/>
  <c r="D44" i="78" s="1"/>
  <c r="I6" i="62"/>
  <c r="C47" i="17"/>
  <c r="K52" i="26"/>
  <c r="K31" i="19" s="1"/>
  <c r="D26" i="17"/>
  <c r="E26" i="17"/>
  <c r="F26" i="17"/>
  <c r="F33" i="17"/>
  <c r="G26" i="17"/>
  <c r="H26" i="17"/>
  <c r="J26" i="17"/>
  <c r="K26" i="17"/>
  <c r="K33" i="17"/>
  <c r="B2" i="23"/>
  <c r="B18" i="23"/>
  <c r="B5" i="23" s="1"/>
  <c r="B2" i="15"/>
  <c r="B2" i="26"/>
  <c r="B4" i="26"/>
  <c r="P19" i="26"/>
  <c r="I56" i="26"/>
  <c r="I32" i="19" s="1"/>
  <c r="D24" i="62"/>
  <c r="G10" i="15"/>
  <c r="C74" i="17" s="1"/>
  <c r="H39" i="78" s="1"/>
  <c r="G66" i="26"/>
  <c r="G34" i="19" s="1"/>
  <c r="F66" i="26"/>
  <c r="F34" i="19" s="1"/>
  <c r="E66" i="26"/>
  <c r="E34" i="19" s="1"/>
  <c r="D66" i="26"/>
  <c r="D34" i="19" s="1"/>
  <c r="C66" i="26"/>
  <c r="C34" i="19" s="1"/>
  <c r="G33" i="19"/>
  <c r="E60" i="26"/>
  <c r="E33" i="19" s="1"/>
  <c r="D60" i="26"/>
  <c r="D33" i="19" s="1"/>
  <c r="C60" i="26"/>
  <c r="C33" i="19" s="1"/>
  <c r="G56" i="26"/>
  <c r="G32" i="19" s="1"/>
  <c r="F56" i="26"/>
  <c r="F32" i="19" s="1"/>
  <c r="E56" i="26"/>
  <c r="E32" i="19" s="1"/>
  <c r="E32" i="62" s="1"/>
  <c r="F32" i="62" s="1"/>
  <c r="D56" i="26"/>
  <c r="D32" i="19" s="1"/>
  <c r="E52" i="26"/>
  <c r="E31" i="19" s="1"/>
  <c r="D52" i="26"/>
  <c r="D31" i="19" s="1"/>
  <c r="E30" i="19"/>
  <c r="D30" i="19"/>
  <c r="C48" i="26"/>
  <c r="C30" i="19" s="1"/>
  <c r="G34" i="32"/>
  <c r="G36" i="32"/>
  <c r="D11" i="32"/>
  <c r="F11" i="32"/>
  <c r="P60" i="26"/>
  <c r="G11" i="15"/>
  <c r="M66" i="26"/>
  <c r="M34" i="19" s="1"/>
  <c r="L66" i="26"/>
  <c r="L34" i="19" s="1"/>
  <c r="K66" i="26"/>
  <c r="K34" i="19" s="1"/>
  <c r="J66" i="26"/>
  <c r="J34" i="19" s="1"/>
  <c r="I66" i="26"/>
  <c r="I34" i="19" s="1"/>
  <c r="N60" i="26"/>
  <c r="N33" i="19" s="1"/>
  <c r="M33" i="19"/>
  <c r="L33" i="19"/>
  <c r="K33" i="19"/>
  <c r="J33" i="19"/>
  <c r="I33" i="19"/>
  <c r="N56" i="26"/>
  <c r="N32" i="19" s="1"/>
  <c r="M56" i="26"/>
  <c r="M32" i="19" s="1"/>
  <c r="L56" i="26"/>
  <c r="L32" i="19" s="1"/>
  <c r="K56" i="26"/>
  <c r="K32" i="19" s="1"/>
  <c r="J56" i="26"/>
  <c r="J32" i="19" s="1"/>
  <c r="N52" i="26"/>
  <c r="N31" i="19" s="1"/>
  <c r="M52" i="26"/>
  <c r="M31" i="19" s="1"/>
  <c r="L52" i="26"/>
  <c r="L31" i="19" s="1"/>
  <c r="N48" i="26"/>
  <c r="N30" i="19" s="1"/>
  <c r="M30" i="19"/>
  <c r="K30" i="19"/>
  <c r="J30" i="19"/>
  <c r="I30" i="19"/>
  <c r="H66" i="26"/>
  <c r="H34" i="19" s="1"/>
  <c r="H33" i="19"/>
  <c r="H30" i="19"/>
  <c r="F47" i="17"/>
  <c r="E47" i="17"/>
  <c r="D47" i="17"/>
  <c r="J48" i="26"/>
  <c r="J52" i="26"/>
  <c r="J31" i="19" s="1"/>
  <c r="J60" i="26"/>
  <c r="I60" i="26"/>
  <c r="I48" i="26"/>
  <c r="I52" i="26"/>
  <c r="I31" i="19" s="1"/>
  <c r="B12" i="50"/>
  <c r="B27" i="50"/>
  <c r="B29" i="50" s="1"/>
  <c r="F36" i="32"/>
  <c r="D19" i="24"/>
  <c r="H48" i="26"/>
  <c r="H52" i="26"/>
  <c r="H31" i="19" s="1"/>
  <c r="H60" i="26"/>
  <c r="O69" i="17"/>
  <c r="O47" i="17"/>
  <c r="M47" i="17"/>
  <c r="G52" i="26"/>
  <c r="G31" i="19" s="1"/>
  <c r="B4" i="50"/>
  <c r="B16" i="50" s="1"/>
  <c r="M48" i="26"/>
  <c r="M60" i="26"/>
  <c r="D21" i="15"/>
  <c r="F19" i="24"/>
  <c r="F21" i="24" s="1"/>
  <c r="Q83" i="17"/>
  <c r="N69" i="17"/>
  <c r="N47" i="17"/>
  <c r="L47" i="17"/>
  <c r="K47" i="17"/>
  <c r="J47" i="17"/>
  <c r="I47" i="17"/>
  <c r="H47" i="17"/>
  <c r="G47" i="17"/>
  <c r="L48" i="26"/>
  <c r="L30" i="19" s="1"/>
  <c r="L60" i="26"/>
  <c r="K48" i="26"/>
  <c r="K60" i="26"/>
  <c r="G60" i="26"/>
  <c r="E48" i="26"/>
  <c r="D48" i="26"/>
  <c r="C19" i="24"/>
  <c r="G12" i="15"/>
  <c r="G10" i="24"/>
  <c r="F39" i="17"/>
  <c r="J39" i="17"/>
  <c r="M39" i="17"/>
  <c r="G11" i="32"/>
  <c r="H24" i="62"/>
  <c r="D14" i="62"/>
  <c r="D15" i="62" s="1"/>
  <c r="H14" i="62"/>
  <c r="H15" i="62" s="1"/>
  <c r="N26" i="17"/>
  <c r="C69" i="17"/>
  <c r="O60" i="17"/>
  <c r="G17" i="24"/>
  <c r="G31" i="17"/>
  <c r="G33" i="17" s="1"/>
  <c r="N31" i="17"/>
  <c r="C31" i="17"/>
  <c r="H31" i="17"/>
  <c r="H33" i="17" s="1"/>
  <c r="I31" i="17"/>
  <c r="J31" i="17"/>
  <c r="O31" i="17"/>
  <c r="I21" i="19"/>
  <c r="K21" i="19"/>
  <c r="J21" i="19"/>
  <c r="H21" i="19"/>
  <c r="D21" i="19"/>
  <c r="N21" i="19"/>
  <c r="D44" i="62"/>
  <c r="J74" i="26"/>
  <c r="J41" i="19" s="1"/>
  <c r="I74" i="26"/>
  <c r="I41" i="19" s="1"/>
  <c r="G74" i="26"/>
  <c r="G41" i="19" s="1"/>
  <c r="O18" i="17"/>
  <c r="E74" i="26"/>
  <c r="E41" i="19" s="1"/>
  <c r="D74" i="26"/>
  <c r="D41" i="19" s="1"/>
  <c r="C21" i="19"/>
  <c r="K74" i="26"/>
  <c r="K41" i="19" s="1"/>
  <c r="H56" i="26"/>
  <c r="H32" i="19" s="1"/>
  <c r="H74" i="26"/>
  <c r="H41" i="19" s="1"/>
  <c r="E19" i="24"/>
  <c r="E21" i="24" s="1"/>
  <c r="G21" i="19"/>
  <c r="F21" i="19"/>
  <c r="E21" i="19"/>
  <c r="D31" i="17"/>
  <c r="M21" i="19"/>
  <c r="L21" i="19"/>
  <c r="M74" i="26"/>
  <c r="M41" i="19" s="1"/>
  <c r="L74" i="26"/>
  <c r="L41" i="19" s="1"/>
  <c r="C52" i="26"/>
  <c r="C31" i="19" s="1"/>
  <c r="P56" i="26"/>
  <c r="E12" i="24"/>
  <c r="E39" i="17"/>
  <c r="H39" i="17"/>
  <c r="K39" i="17"/>
  <c r="N39" i="17"/>
  <c r="C39" i="17"/>
  <c r="F30" i="19"/>
  <c r="F48" i="26"/>
  <c r="N41" i="19"/>
  <c r="I39" i="17"/>
  <c r="L26" i="17"/>
  <c r="P52" i="26"/>
  <c r="F52" i="26"/>
  <c r="F24" i="32"/>
  <c r="G24" i="32" s="1"/>
  <c r="F18" i="32"/>
  <c r="G18" i="32"/>
  <c r="F21" i="32"/>
  <c r="G21" i="32"/>
  <c r="I26" i="17"/>
  <c r="F20" i="32"/>
  <c r="G20" i="32" s="1"/>
  <c r="F19" i="32"/>
  <c r="G19" i="32"/>
  <c r="F17" i="32"/>
  <c r="G17" i="32"/>
  <c r="F16" i="32"/>
  <c r="G16" i="32"/>
  <c r="G7" i="15"/>
  <c r="F22" i="32"/>
  <c r="G22" i="32"/>
  <c r="D12" i="23"/>
  <c r="G13" i="15"/>
  <c r="G30" i="19"/>
  <c r="G48" i="26"/>
  <c r="F25" i="32"/>
  <c r="G25" i="32"/>
  <c r="E21" i="79"/>
  <c r="E16" i="15"/>
  <c r="P34" i="19"/>
  <c r="F23" i="32"/>
  <c r="G23" i="32"/>
  <c r="E4" i="79"/>
  <c r="E20" i="79"/>
  <c r="F15" i="32"/>
  <c r="G15" i="32"/>
  <c r="P72" i="26"/>
  <c r="C74" i="26"/>
  <c r="C41" i="19" s="1"/>
  <c r="N66" i="26"/>
  <c r="N34" i="19" s="1"/>
  <c r="C26" i="17"/>
  <c r="E24" i="77"/>
  <c r="E27" i="77" s="1"/>
  <c r="K60" i="17"/>
  <c r="K18" i="17"/>
  <c r="F60" i="17"/>
  <c r="G60" i="17"/>
  <c r="H60" i="17"/>
  <c r="J60" i="17"/>
  <c r="I60" i="17"/>
  <c r="J18" i="17"/>
  <c r="F79" i="17"/>
  <c r="G79" i="17"/>
  <c r="H79" i="17"/>
  <c r="I79" i="17"/>
  <c r="J79" i="17"/>
  <c r="I18" i="17"/>
  <c r="K79" i="17"/>
  <c r="F18" i="17"/>
  <c r="G18" i="17"/>
  <c r="H18" i="17"/>
  <c r="D78" i="84" l="1"/>
  <c r="D79" i="84" s="1"/>
  <c r="C12" i="17"/>
  <c r="J81" i="17"/>
  <c r="N33" i="17"/>
  <c r="H81" i="17"/>
  <c r="F41" i="17"/>
  <c r="I33" i="17"/>
  <c r="I41" i="17" s="1"/>
  <c r="I83" i="17" s="1"/>
  <c r="K41" i="17"/>
  <c r="L33" i="17"/>
  <c r="E33" i="17"/>
  <c r="O41" i="17"/>
  <c r="C21" i="24"/>
  <c r="G12" i="50"/>
  <c r="G12" i="24"/>
  <c r="G21" i="24" s="1"/>
  <c r="L39" i="17"/>
  <c r="E34" i="62"/>
  <c r="F34" i="62" s="1"/>
  <c r="E30" i="62"/>
  <c r="F30" i="62" s="1"/>
  <c r="F68" i="26"/>
  <c r="F31" i="19"/>
  <c r="O31" i="19" s="1"/>
  <c r="C68" i="26"/>
  <c r="E41" i="62"/>
  <c r="F41" i="62" s="1"/>
  <c r="E33" i="62"/>
  <c r="F33" i="62" s="1"/>
  <c r="E21" i="62"/>
  <c r="F21" i="62" s="1"/>
  <c r="E31" i="62"/>
  <c r="F31" i="62" s="1"/>
  <c r="B15" i="23"/>
  <c r="B3" i="24"/>
  <c r="D76" i="78"/>
  <c r="E11" i="19"/>
  <c r="M33" i="17"/>
  <c r="D7" i="23"/>
  <c r="O30" i="19"/>
  <c r="F95" i="78" s="1"/>
  <c r="P66" i="26"/>
  <c r="P48" i="26"/>
  <c r="G68" i="26"/>
  <c r="E24" i="19"/>
  <c r="C37" i="19"/>
  <c r="O21" i="19"/>
  <c r="G21" i="62" s="1"/>
  <c r="I21" i="62" s="1"/>
  <c r="J21" i="62" s="1"/>
  <c r="K24" i="19"/>
  <c r="O33" i="19"/>
  <c r="F98" i="78" s="1"/>
  <c r="O34" i="19"/>
  <c r="G34" i="62" s="1"/>
  <c r="I34" i="62" s="1"/>
  <c r="J34" i="62" s="1"/>
  <c r="C11" i="19"/>
  <c r="G20" i="79"/>
  <c r="G21" i="79"/>
  <c r="G4" i="79"/>
  <c r="O41" i="19"/>
  <c r="G41" i="62" s="1"/>
  <c r="I41" i="62" s="1"/>
  <c r="J41" i="62" s="1"/>
  <c r="D68" i="26"/>
  <c r="O32" i="19"/>
  <c r="K68" i="26"/>
  <c r="E37" i="19"/>
  <c r="M68" i="26"/>
  <c r="J68" i="26"/>
  <c r="H68" i="26"/>
  <c r="K37" i="19"/>
  <c r="M37" i="19"/>
  <c r="L68" i="26"/>
  <c r="N68" i="26"/>
  <c r="J37" i="19"/>
  <c r="N37" i="19"/>
  <c r="I68" i="26"/>
  <c r="L37" i="19"/>
  <c r="H37" i="19"/>
  <c r="G37" i="19"/>
  <c r="E68" i="26"/>
  <c r="I37" i="19"/>
  <c r="D37" i="19"/>
  <c r="M24" i="19"/>
  <c r="C24" i="19"/>
  <c r="K81" i="17"/>
  <c r="K83" i="17" s="1"/>
  <c r="F81" i="17"/>
  <c r="G81" i="17"/>
  <c r="I81" i="17"/>
  <c r="O81" i="17"/>
  <c r="O83" i="17" s="1"/>
  <c r="P74" i="26"/>
  <c r="F83" i="17"/>
  <c r="G41" i="17"/>
  <c r="G83" i="17" s="1"/>
  <c r="H41" i="17"/>
  <c r="H83" i="17" s="1"/>
  <c r="C33" i="17"/>
  <c r="J33" i="17"/>
  <c r="J41" i="17" s="1"/>
  <c r="N10" i="19"/>
  <c r="N11" i="19"/>
  <c r="D31" i="32"/>
  <c r="D42" i="32" s="1"/>
  <c r="C15" i="17" s="1"/>
  <c r="F26" i="32"/>
  <c r="G26" i="32" s="1"/>
  <c r="J24" i="19"/>
  <c r="I24" i="19"/>
  <c r="F24" i="19"/>
  <c r="G24" i="19"/>
  <c r="C37" i="62"/>
  <c r="D32" i="78"/>
  <c r="D34" i="78" s="1"/>
  <c r="C7" i="62"/>
  <c r="D7" i="62" s="1"/>
  <c r="D4" i="77"/>
  <c r="D18" i="77" s="1"/>
  <c r="H37" i="62"/>
  <c r="E12" i="83"/>
  <c r="M21" i="26"/>
  <c r="M43" i="26" s="1"/>
  <c r="M10" i="19"/>
  <c r="G21" i="26"/>
  <c r="H24" i="19"/>
  <c r="F12" i="83"/>
  <c r="H8" i="83"/>
  <c r="I8" i="83" s="1"/>
  <c r="H21" i="26"/>
  <c r="H10" i="19"/>
  <c r="H14" i="19" s="1"/>
  <c r="G10" i="19"/>
  <c r="G14" i="19" s="1"/>
  <c r="H27" i="62"/>
  <c r="H47" i="62" s="1"/>
  <c r="D27" i="62"/>
  <c r="D47" i="62" s="1"/>
  <c r="D33" i="17"/>
  <c r="B4" i="55"/>
  <c r="C10" i="23"/>
  <c r="C24" i="23"/>
  <c r="E18" i="17"/>
  <c r="G7" i="62" l="1"/>
  <c r="H7" i="62" s="1"/>
  <c r="E41" i="17"/>
  <c r="J83" i="17"/>
  <c r="F37" i="19"/>
  <c r="P68" i="26"/>
  <c r="G30" i="62"/>
  <c r="I30" i="62" s="1"/>
  <c r="G33" i="62"/>
  <c r="I33" i="62" s="1"/>
  <c r="J33" i="62" s="1"/>
  <c r="E37" i="62"/>
  <c r="F37" i="62" s="1"/>
  <c r="B2" i="77"/>
  <c r="B2" i="55"/>
  <c r="B2" i="50"/>
  <c r="B2" i="32" s="1"/>
  <c r="D24" i="19"/>
  <c r="D20" i="23"/>
  <c r="F104" i="78"/>
  <c r="F99" i="78"/>
  <c r="F89" i="78"/>
  <c r="N21" i="26"/>
  <c r="N43" i="26" s="1"/>
  <c r="N70" i="26" s="1"/>
  <c r="N76" i="26" s="1"/>
  <c r="M70" i="26"/>
  <c r="M76" i="26" s="1"/>
  <c r="G32" i="62"/>
  <c r="I32" i="62" s="1"/>
  <c r="J32" i="62" s="1"/>
  <c r="F97" i="78"/>
  <c r="G31" i="62"/>
  <c r="I31" i="62" s="1"/>
  <c r="J31" i="62" s="1"/>
  <c r="F96" i="78"/>
  <c r="O37" i="19"/>
  <c r="N14" i="19"/>
  <c r="N15" i="19" s="1"/>
  <c r="G31" i="32"/>
  <c r="G42" i="32" s="1"/>
  <c r="F31" i="32"/>
  <c r="F42" i="32" s="1"/>
  <c r="B4" i="39"/>
  <c r="B5" i="83" s="1"/>
  <c r="N24" i="19"/>
  <c r="L21" i="26"/>
  <c r="L43" i="26" s="1"/>
  <c r="L70" i="26" s="1"/>
  <c r="L76" i="26" s="1"/>
  <c r="B4" i="72"/>
  <c r="B6" i="74" s="1"/>
  <c r="M14" i="19"/>
  <c r="H43" i="26"/>
  <c r="H70" i="26" s="1"/>
  <c r="H76" i="26" s="1"/>
  <c r="G43" i="26"/>
  <c r="G70" i="26" s="1"/>
  <c r="G76" i="26" s="1"/>
  <c r="J21" i="26"/>
  <c r="J43" i="26" s="1"/>
  <c r="J70" i="26" s="1"/>
  <c r="J76" i="26" s="1"/>
  <c r="J10" i="19"/>
  <c r="J14" i="19" s="1"/>
  <c r="G27" i="19"/>
  <c r="G15" i="19"/>
  <c r="F10" i="19"/>
  <c r="F14" i="19" s="1"/>
  <c r="F21" i="26"/>
  <c r="F43" i="26" s="1"/>
  <c r="F70" i="26" s="1"/>
  <c r="F76" i="26" s="1"/>
  <c r="E10" i="19"/>
  <c r="E21" i="26"/>
  <c r="E43" i="26" s="1"/>
  <c r="E70" i="26" s="1"/>
  <c r="E76" i="26" s="1"/>
  <c r="H27" i="19"/>
  <c r="H15" i="19"/>
  <c r="H12" i="83"/>
  <c r="H13" i="83"/>
  <c r="F14" i="83"/>
  <c r="K21" i="26"/>
  <c r="K43" i="26" s="1"/>
  <c r="K70" i="26" s="1"/>
  <c r="K76" i="26" s="1"/>
  <c r="K10" i="19"/>
  <c r="K14" i="19" s="1"/>
  <c r="D10" i="19"/>
  <c r="D21" i="26"/>
  <c r="D43" i="26" s="1"/>
  <c r="D70" i="26" s="1"/>
  <c r="D76" i="26" s="1"/>
  <c r="I21" i="26"/>
  <c r="I43" i="26" s="1"/>
  <c r="I70" i="26" s="1"/>
  <c r="I76" i="26" s="1"/>
  <c r="I10" i="19"/>
  <c r="I14" i="19" s="1"/>
  <c r="E60" i="17"/>
  <c r="O20" i="19"/>
  <c r="L24" i="19"/>
  <c r="B2" i="72" l="1"/>
  <c r="B4" i="74" s="1"/>
  <c r="B2" i="39" s="1"/>
  <c r="B3" i="83" s="1"/>
  <c r="E14" i="19"/>
  <c r="E15" i="19" s="1"/>
  <c r="D14" i="19"/>
  <c r="D27" i="19" s="1"/>
  <c r="F101" i="78"/>
  <c r="I37" i="62"/>
  <c r="J37" i="62" s="1"/>
  <c r="G37" i="62"/>
  <c r="N18" i="17"/>
  <c r="N41" i="17" s="1"/>
  <c r="N27" i="19"/>
  <c r="N47" i="19" s="1"/>
  <c r="L11" i="19"/>
  <c r="L14" i="19" s="1"/>
  <c r="B4" i="15"/>
  <c r="J30" i="62"/>
  <c r="M15" i="19"/>
  <c r="M27" i="19"/>
  <c r="F4" i="79"/>
  <c r="H4" i="79" s="1"/>
  <c r="F20" i="79"/>
  <c r="F21" i="79"/>
  <c r="K27" i="19"/>
  <c r="K15" i="19"/>
  <c r="H14" i="83"/>
  <c r="F15" i="19"/>
  <c r="F27" i="19"/>
  <c r="C21" i="26"/>
  <c r="C43" i="26" s="1"/>
  <c r="C70" i="26" s="1"/>
  <c r="C76" i="26" s="1"/>
  <c r="C10" i="19"/>
  <c r="G47" i="19"/>
  <c r="G40" i="19"/>
  <c r="G44" i="19" s="1"/>
  <c r="G50" i="19" s="1"/>
  <c r="J15" i="19"/>
  <c r="J27" i="19"/>
  <c r="D13" i="39"/>
  <c r="H47" i="19"/>
  <c r="H40" i="19"/>
  <c r="H44" i="19" s="1"/>
  <c r="H50" i="19" s="1"/>
  <c r="I27" i="19"/>
  <c r="I15" i="19"/>
  <c r="E20" i="62"/>
  <c r="E24" i="62" s="1"/>
  <c r="F24" i="62" s="1"/>
  <c r="C24" i="62"/>
  <c r="F88" i="78"/>
  <c r="F91" i="78" s="1"/>
  <c r="O24" i="19"/>
  <c r="G20" i="62"/>
  <c r="E27" i="19" l="1"/>
  <c r="E47" i="19" s="1"/>
  <c r="D15" i="19"/>
  <c r="E10" i="62"/>
  <c r="F10" i="62" s="1"/>
  <c r="H18" i="78"/>
  <c r="L60" i="17"/>
  <c r="M60" i="17"/>
  <c r="O11" i="19"/>
  <c r="F84" i="78" s="1"/>
  <c r="C78" i="26"/>
  <c r="D78" i="26" s="1"/>
  <c r="N60" i="17"/>
  <c r="N40" i="19"/>
  <c r="C60" i="17"/>
  <c r="M47" i="19"/>
  <c r="M40" i="19"/>
  <c r="D18" i="17"/>
  <c r="D41" i="17" s="1"/>
  <c r="H21" i="79"/>
  <c r="H20" i="79"/>
  <c r="D60" i="17"/>
  <c r="J40" i="19"/>
  <c r="J44" i="19" s="1"/>
  <c r="J50" i="19" s="1"/>
  <c r="J47" i="19"/>
  <c r="O10" i="19"/>
  <c r="C14" i="19"/>
  <c r="F47" i="19"/>
  <c r="F40" i="19"/>
  <c r="F44" i="19" s="1"/>
  <c r="F50" i="19" s="1"/>
  <c r="K40" i="19"/>
  <c r="K44" i="19" s="1"/>
  <c r="K50" i="19" s="1"/>
  <c r="K47" i="19"/>
  <c r="I47" i="19"/>
  <c r="I40" i="19"/>
  <c r="I44" i="19" s="1"/>
  <c r="I50" i="19" s="1"/>
  <c r="D40" i="19"/>
  <c r="D47" i="19"/>
  <c r="E11" i="62"/>
  <c r="C14" i="62"/>
  <c r="L15" i="19"/>
  <c r="L27" i="19"/>
  <c r="G24" i="62"/>
  <c r="I20" i="62"/>
  <c r="N44" i="19" l="1"/>
  <c r="N50" i="19" s="1"/>
  <c r="C40" i="62"/>
  <c r="E40" i="19"/>
  <c r="E44" i="19" s="1"/>
  <c r="E50" i="19" s="1"/>
  <c r="L18" i="17"/>
  <c r="L41" i="17" s="1"/>
  <c r="L79" i="17"/>
  <c r="L81" i="17" s="1"/>
  <c r="G11" i="62"/>
  <c r="I11" i="62" s="1"/>
  <c r="D44" i="19"/>
  <c r="D50" i="19" s="1"/>
  <c r="O14" i="19"/>
  <c r="O15" i="19" s="1"/>
  <c r="N79" i="17"/>
  <c r="D80" i="26"/>
  <c r="F16" i="15"/>
  <c r="N81" i="17"/>
  <c r="N83" i="17" s="1"/>
  <c r="C80" i="26"/>
  <c r="C18" i="17"/>
  <c r="C41" i="17" s="1"/>
  <c r="D79" i="17"/>
  <c r="D81" i="17" s="1"/>
  <c r="D83" i="17" s="1"/>
  <c r="M44" i="19"/>
  <c r="M50" i="19" s="1"/>
  <c r="H23" i="79"/>
  <c r="E78" i="26"/>
  <c r="F83" i="78"/>
  <c r="F86" i="78" s="1"/>
  <c r="F93" i="78" s="1"/>
  <c r="G10" i="62"/>
  <c r="I10" i="62" s="1"/>
  <c r="J10" i="62" s="1"/>
  <c r="C15" i="19"/>
  <c r="C27" i="19"/>
  <c r="I24" i="62"/>
  <c r="J24" i="62" s="1"/>
  <c r="J20" i="62"/>
  <c r="L40" i="19"/>
  <c r="L47" i="19"/>
  <c r="C27" i="62"/>
  <c r="C47" i="62" s="1"/>
  <c r="C50" i="62" s="1"/>
  <c r="C15" i="62"/>
  <c r="E15" i="62" s="1"/>
  <c r="F11" i="62"/>
  <c r="E14" i="62"/>
  <c r="O27" i="19" l="1"/>
  <c r="O47" i="19" s="1"/>
  <c r="L83" i="17"/>
  <c r="D18" i="78"/>
  <c r="D46" i="78" s="1"/>
  <c r="M18" i="17"/>
  <c r="M41" i="17" s="1"/>
  <c r="M79" i="17"/>
  <c r="M81" i="17" s="1"/>
  <c r="G14" i="62"/>
  <c r="G27" i="62" s="1"/>
  <c r="C47" i="19"/>
  <c r="C40" i="19"/>
  <c r="E80" i="26"/>
  <c r="F78" i="26"/>
  <c r="F14" i="62"/>
  <c r="E27" i="62"/>
  <c r="I14" i="62"/>
  <c r="J11" i="62"/>
  <c r="E79" i="17"/>
  <c r="E81" i="17" s="1"/>
  <c r="E83" i="17" s="1"/>
  <c r="L44" i="19"/>
  <c r="L50" i="19" s="1"/>
  <c r="O40" i="19" l="1"/>
  <c r="F103" i="78" s="1"/>
  <c r="F106" i="78" s="1"/>
  <c r="M83" i="17"/>
  <c r="C44" i="19"/>
  <c r="C50" i="19" s="1"/>
  <c r="E40" i="62"/>
  <c r="G15" i="62"/>
  <c r="G78" i="26"/>
  <c r="F80" i="26"/>
  <c r="G40" i="62"/>
  <c r="G47" i="62"/>
  <c r="G50" i="62" s="1"/>
  <c r="I27" i="62"/>
  <c r="J14" i="62"/>
  <c r="E47" i="62"/>
  <c r="F47" i="62" s="1"/>
  <c r="F27" i="62"/>
  <c r="O44" i="19" l="1"/>
  <c r="C44" i="62"/>
  <c r="H78" i="26"/>
  <c r="G80" i="26"/>
  <c r="J27" i="62"/>
  <c r="I47" i="62"/>
  <c r="J47" i="62" s="1"/>
  <c r="G44" i="62"/>
  <c r="I40" i="62"/>
  <c r="F40" i="62"/>
  <c r="E44" i="62"/>
  <c r="F44" i="62" s="1"/>
  <c r="I78" i="26" l="1"/>
  <c r="H80" i="26"/>
  <c r="I44" i="62"/>
  <c r="J44" i="62" s="1"/>
  <c r="J40" i="62"/>
  <c r="J78" i="26" l="1"/>
  <c r="I80" i="26"/>
  <c r="J80" i="26" l="1"/>
  <c r="K78" i="26"/>
  <c r="K80" i="26" l="1"/>
  <c r="L78" i="26"/>
  <c r="M78" i="26" l="1"/>
  <c r="C14" i="15" s="1"/>
  <c r="L80" i="26"/>
  <c r="C16" i="15" l="1"/>
  <c r="G14" i="15"/>
  <c r="N78" i="26"/>
  <c r="M80" i="26"/>
  <c r="C77" i="17" l="1"/>
  <c r="G16" i="15"/>
  <c r="N80" i="26"/>
  <c r="P78" i="26"/>
  <c r="H42" i="78" l="1"/>
  <c r="C79" i="17"/>
  <c r="C81" i="17" s="1"/>
  <c r="C83" i="17" s="1"/>
  <c r="O50" i="19"/>
  <c r="P21" i="26"/>
  <c r="P43" i="26" s="1"/>
  <c r="P70" i="26" s="1"/>
  <c r="P76" i="26" s="1"/>
  <c r="P80" i="26" s="1"/>
  <c r="H44" i="78" l="1"/>
  <c r="H46" i="78" s="1"/>
  <c r="H47" i="78" s="1"/>
  <c r="F107" i="7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Felipe Valdes C.</author>
  </authors>
  <commentList>
    <comment ref="F8" authorId="0" shapeId="0" xr:uid="{F0FCCC8E-E95F-43D2-B91F-F06572900719}">
      <text>
        <r>
          <rPr>
            <b/>
            <sz val="9"/>
            <color indexed="81"/>
            <rFont val="Tahoma"/>
            <family val="2"/>
          </rPr>
          <t>Luis Felipe Valdes C.:</t>
        </r>
        <r>
          <rPr>
            <sz val="9"/>
            <color indexed="81"/>
            <rFont val="Tahoma"/>
            <family val="2"/>
          </rPr>
          <t xml:space="preserve">
Línea 7 Código 502</t>
        </r>
      </text>
    </comment>
    <comment ref="G8" authorId="0" shapeId="0" xr:uid="{79712F11-A3C1-49BE-8A74-56053C5F8640}">
      <text>
        <r>
          <rPr>
            <b/>
            <sz val="9"/>
            <color indexed="81"/>
            <rFont val="Tahoma"/>
            <family val="2"/>
          </rPr>
          <t>Luis Felipe Valdes C.:</t>
        </r>
        <r>
          <rPr>
            <sz val="9"/>
            <color indexed="81"/>
            <rFont val="Tahoma"/>
            <family val="2"/>
          </rPr>
          <t xml:space="preserve">
Línea 7 Código 503</t>
        </r>
      </text>
    </comment>
    <comment ref="F10" authorId="0" shapeId="0" xr:uid="{420B9DEE-086A-4F1C-A3EA-2093EC3641DE}">
      <text>
        <r>
          <rPr>
            <b/>
            <sz val="9"/>
            <color indexed="81"/>
            <rFont val="Tahoma"/>
            <family val="2"/>
          </rPr>
          <t>Luis Felipe Valdes C.:</t>
        </r>
        <r>
          <rPr>
            <sz val="9"/>
            <color indexed="81"/>
            <rFont val="Tahoma"/>
            <family val="2"/>
          </rPr>
          <t xml:space="preserve">
Línea 27 Código 520
</t>
        </r>
      </text>
    </comment>
    <comment ref="G10" authorId="0" shapeId="0" xr:uid="{E12FEC10-E7E5-4946-9153-C3893BBE1708}">
      <text>
        <r>
          <rPr>
            <b/>
            <sz val="9"/>
            <color indexed="81"/>
            <rFont val="Tahoma"/>
            <family val="2"/>
          </rPr>
          <t>Luis Felipe Valdes C.:</t>
        </r>
        <r>
          <rPr>
            <sz val="9"/>
            <color indexed="81"/>
            <rFont val="Tahoma"/>
            <family val="2"/>
          </rPr>
          <t xml:space="preserve">
Línea 27 Código 519</t>
        </r>
      </text>
    </comment>
    <comment ref="D12" authorId="0" shapeId="0" xr:uid="{D9676A29-9FCB-4203-A8E3-0B737845D2DC}">
      <text>
        <r>
          <rPr>
            <b/>
            <sz val="9"/>
            <color indexed="81"/>
            <rFont val="Tahoma"/>
            <family val="2"/>
          </rPr>
          <t>Luis Felipe Valdes C.:</t>
        </r>
        <r>
          <rPr>
            <sz val="9"/>
            <color indexed="81"/>
            <rFont val="Tahoma"/>
            <family val="2"/>
          </rPr>
          <t xml:space="preserve">
Diferencia C12 con línea 35 Código 504 </t>
        </r>
      </text>
    </comment>
  </commentList>
</comments>
</file>

<file path=xl/sharedStrings.xml><?xml version="1.0" encoding="utf-8"?>
<sst xmlns="http://schemas.openxmlformats.org/spreadsheetml/2006/main" count="747" uniqueCount="405">
  <si>
    <t>Saldos al</t>
  </si>
  <si>
    <t xml:space="preserve">ACTIVOS   </t>
  </si>
  <si>
    <t>Disponible</t>
  </si>
  <si>
    <t>Documentos y cuentas por pagar</t>
  </si>
  <si>
    <t>ACTIVO FIJO</t>
  </si>
  <si>
    <t>Sub total activos fijos</t>
  </si>
  <si>
    <t>OTROS ACTIVOS</t>
  </si>
  <si>
    <t>PATRIMONIO</t>
  </si>
  <si>
    <t>Resultados Acumulados</t>
  </si>
  <si>
    <t>Total Otros Activos</t>
  </si>
  <si>
    <t xml:space="preserve">      Total Patrimonio</t>
  </si>
  <si>
    <t>TOTAL ACTIVOS</t>
  </si>
  <si>
    <t xml:space="preserve">ESTADO DE RESULTADOS POR EL PERIODO COMPRENDIDO </t>
  </si>
  <si>
    <t>Ingresos de Explotación</t>
  </si>
  <si>
    <t>Costo de Explotación (menos)</t>
  </si>
  <si>
    <t>GASTOS DE ADMINISTRACION Y VENTAS</t>
  </si>
  <si>
    <t>Gastos de Administración</t>
  </si>
  <si>
    <t>RESULTADO OPERACIONAL</t>
  </si>
  <si>
    <t>Ingresos Financieros</t>
  </si>
  <si>
    <t>Otros Ingresos fuera de explotación</t>
  </si>
  <si>
    <t>Gastos Financieros</t>
  </si>
  <si>
    <t>Otros Egresos fuera de explotación</t>
  </si>
  <si>
    <t>Corrección Monetaria</t>
  </si>
  <si>
    <t>RESULTADO NO OPERACIONAL</t>
  </si>
  <si>
    <t>Resultado Antes de Impuesto a la Renta</t>
  </si>
  <si>
    <t>Impuesto a la Renta</t>
  </si>
  <si>
    <t>RESULTADO FINAL</t>
  </si>
  <si>
    <t>%</t>
  </si>
  <si>
    <t>$</t>
  </si>
  <si>
    <t>IMPUESTOS POR RECUPERAR</t>
  </si>
  <si>
    <t>PASIVOS</t>
  </si>
  <si>
    <t>INGRESOS FINANCIEROS</t>
  </si>
  <si>
    <t>IMPUESTO A LA RENTA</t>
  </si>
  <si>
    <t>Fecha</t>
  </si>
  <si>
    <t>Texto</t>
  </si>
  <si>
    <t xml:space="preserve"> Importe en ML</t>
  </si>
  <si>
    <t>Acumulado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</si>
  <si>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</si>
  <si>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</si>
  <si>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</si>
  <si>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</si>
  <si>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</si>
  <si>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</si>
  <si>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</si>
  <si>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</si>
  <si>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</si>
  <si>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</si>
  <si>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</si>
  <si>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</si>
  <si>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Resultado del Ejercicio</t>
  </si>
  <si>
    <t>Revalorización</t>
  </si>
  <si>
    <t>MES</t>
  </si>
  <si>
    <t xml:space="preserve">BALANCE GENERAL </t>
  </si>
  <si>
    <t>ACTIVO  CIRCULANTE</t>
  </si>
  <si>
    <t>Total  Activo Circulante</t>
  </si>
  <si>
    <t>Depreciación del Ejercicio</t>
  </si>
  <si>
    <t>Sub total depreciaciones acum</t>
  </si>
  <si>
    <t>Activos fijos -neto</t>
  </si>
  <si>
    <t>PASIVOS CIRCULANTE</t>
  </si>
  <si>
    <t>Cuentas por pagar a empresas relacionadas</t>
  </si>
  <si>
    <t>Total Pasivo Circulante</t>
  </si>
  <si>
    <t>PASIVO LARGO PLAZO</t>
  </si>
  <si>
    <t>Documentos y Cuentas por pagar</t>
  </si>
  <si>
    <t>Total Pasivo Largo Plazo</t>
  </si>
  <si>
    <t>Capital Pagado</t>
  </si>
  <si>
    <t>Reserva de revalorización</t>
  </si>
  <si>
    <t>TOTAL PASIVOS Y PATRIMONIO</t>
  </si>
  <si>
    <t>Check - Line</t>
  </si>
  <si>
    <t>RESULTADOS OPERACIONALES</t>
  </si>
  <si>
    <t>MARGEN DE EXPLOTACION $</t>
  </si>
  <si>
    <t>MARGEN DE EXPLOTACION %</t>
  </si>
  <si>
    <t>Correccion Monetaria y Diferencias de Cambio</t>
  </si>
  <si>
    <t>EBITDA</t>
  </si>
  <si>
    <t>Cuentas</t>
  </si>
  <si>
    <t>Distribución de Resultados</t>
  </si>
  <si>
    <t xml:space="preserve">Corrección Monetaria </t>
  </si>
  <si>
    <t xml:space="preserve">Utilidad (Pérdida) del Ejercicio </t>
  </si>
  <si>
    <t>Composición del Capital</t>
  </si>
  <si>
    <t>Total Capital Social</t>
  </si>
  <si>
    <t>(EN MILES DE PESOS)</t>
  </si>
  <si>
    <t>Instrumento</t>
  </si>
  <si>
    <t>BANCOS</t>
  </si>
  <si>
    <t>ACTIVOS FIJOS - CLASIFICACION FINANCIERA</t>
  </si>
  <si>
    <t>Cuenta Contable</t>
  </si>
  <si>
    <t>Saldo Inicial</t>
  </si>
  <si>
    <t>Adiciones de Activos</t>
  </si>
  <si>
    <t>Bajas</t>
  </si>
  <si>
    <t>Total</t>
  </si>
  <si>
    <t>Total Activos Fijos, Brutos</t>
  </si>
  <si>
    <t>Total Depreciaciones</t>
  </si>
  <si>
    <t>Total Activo Fijo Neto</t>
  </si>
  <si>
    <t>Nº Fact</t>
  </si>
  <si>
    <t>Impuestos por Recuperar</t>
  </si>
  <si>
    <t>Cuentas Contables</t>
  </si>
  <si>
    <t>TOTAL INGRESOS</t>
  </si>
  <si>
    <t>TOTAL COSTOS DIRECTOS</t>
  </si>
  <si>
    <t>MARGEN DE EXPLOTACIÓN</t>
  </si>
  <si>
    <t>Gastos Notariales y Judiciales</t>
  </si>
  <si>
    <t>Depreciaciones y Amortizaciones</t>
  </si>
  <si>
    <t>GASTOS DE ADM Y VENTAS</t>
  </si>
  <si>
    <t>RESULTADO OPERATIVO</t>
  </si>
  <si>
    <t>Otros Ingresos Financieros</t>
  </si>
  <si>
    <t>GASTOS FINANCIEROS</t>
  </si>
  <si>
    <t>Otros Egresos Fuera de Explotación</t>
  </si>
  <si>
    <t>OTROS EGRESOS FUERA EXPLOTACIÓN</t>
  </si>
  <si>
    <t>Corrección Monetaria Activos</t>
  </si>
  <si>
    <t>Corrección Monetaria Pasivos</t>
  </si>
  <si>
    <t>Corrección Monetaria Patrimonio</t>
  </si>
  <si>
    <t>CORRECCIÓN MONETARIA</t>
  </si>
  <si>
    <t>RESULTADO NO OPERATIVO</t>
  </si>
  <si>
    <t>RESULTADO ANTES DE IMPUESTO</t>
  </si>
  <si>
    <t>Impuesto a la Renta Primera Categoría</t>
  </si>
  <si>
    <t>Total Bancos</t>
  </si>
  <si>
    <t>Pagos Provisionales Mensuales (PPM)</t>
  </si>
  <si>
    <t>Resultado Utilidad (Pérdida) del Ejercicio</t>
  </si>
  <si>
    <t>Deudores Varios</t>
  </si>
  <si>
    <t>Provisiones</t>
  </si>
  <si>
    <t>Retenciones</t>
  </si>
  <si>
    <t>ESTADOS FINANCIEROS MENSUALES</t>
  </si>
  <si>
    <t>Individuales</t>
  </si>
  <si>
    <t xml:space="preserve">                                                                    © Copyright Todos los derechos reservados</t>
  </si>
  <si>
    <t>cc</t>
  </si>
  <si>
    <t>Gratificaciones</t>
  </si>
  <si>
    <t>Depreciación</t>
  </si>
  <si>
    <t>Sub-Total Remanentes de IVA</t>
  </si>
  <si>
    <t>Remanentes de IVA´s (Dédito / Crédito)</t>
  </si>
  <si>
    <t>Pagos Previsionales Mensuales</t>
  </si>
  <si>
    <t>Sub-Total Pagos Previsionales</t>
  </si>
  <si>
    <t>Total Impuestos por recuperar</t>
  </si>
  <si>
    <t>Mes de Aplicación</t>
  </si>
  <si>
    <t>Fecha de Emisión</t>
  </si>
  <si>
    <t>Fecha de Vencimiento</t>
  </si>
  <si>
    <t xml:space="preserve">Obligaciones con Bancos </t>
  </si>
  <si>
    <t>OTROS DEUDORES</t>
  </si>
  <si>
    <t>Vacaciones</t>
  </si>
  <si>
    <t>ACREEDORES VARIOS</t>
  </si>
  <si>
    <t>Impuestos a la renta por pagar</t>
  </si>
  <si>
    <t>Factor de CM</t>
  </si>
  <si>
    <t>Bono escolaridad</t>
  </si>
  <si>
    <t>Girados No Cobrados</t>
  </si>
  <si>
    <t>RETENCIONES</t>
  </si>
  <si>
    <t>-</t>
  </si>
  <si>
    <t>Capital por Pagar</t>
  </si>
  <si>
    <t>Honorarios Abogados</t>
  </si>
  <si>
    <t>IVA</t>
  </si>
  <si>
    <t>INFORMACIÓN CONFIDENCIAL</t>
  </si>
  <si>
    <t>COMPARACION DEL ESTADO DE RESULTADOS MENSUAL</t>
  </si>
  <si>
    <t>Var.</t>
  </si>
  <si>
    <t>Gastos de Administracion</t>
  </si>
  <si>
    <t>Depreciación y Amortización</t>
  </si>
  <si>
    <t>BP</t>
  </si>
  <si>
    <t>Dirección</t>
  </si>
  <si>
    <t>Intereses Percibidos</t>
  </si>
  <si>
    <t>DISPONIBLE</t>
  </si>
  <si>
    <t>DIA</t>
  </si>
  <si>
    <t>Nº</t>
  </si>
  <si>
    <t>DETALLE</t>
  </si>
  <si>
    <t>DEBE</t>
  </si>
  <si>
    <t>HABER</t>
  </si>
  <si>
    <t>SALDO</t>
  </si>
  <si>
    <t>ENERO</t>
  </si>
  <si>
    <t>Fecha de Documento</t>
  </si>
  <si>
    <t>No. De Documento</t>
  </si>
  <si>
    <t>Nombre</t>
  </si>
  <si>
    <t>R.U.T.</t>
  </si>
  <si>
    <t>Exento</t>
  </si>
  <si>
    <t>Imponible</t>
  </si>
  <si>
    <t>Fecha de Pago</t>
  </si>
  <si>
    <t>Subtotal</t>
  </si>
  <si>
    <t>Giro</t>
  </si>
  <si>
    <t>Retención Impto. 10% Honorarios Pagados</t>
  </si>
  <si>
    <t>Sociedad</t>
  </si>
  <si>
    <t>Represent.Legal</t>
  </si>
  <si>
    <t>R.U.T. Rep.Legal</t>
  </si>
  <si>
    <t>Libro Ventas</t>
  </si>
  <si>
    <t>Libro Compras</t>
  </si>
  <si>
    <t>Estado</t>
  </si>
  <si>
    <t>Fecha Pago</t>
  </si>
  <si>
    <t>Fecha de Vcto.Fact.</t>
  </si>
  <si>
    <t>Saldo Mes Anterior</t>
  </si>
  <si>
    <t>Impuesto Unico por pagar</t>
  </si>
  <si>
    <t>Imposiciones empleados por pagar</t>
  </si>
  <si>
    <t>RESULTADO DEL EJERCICIO Mensual</t>
  </si>
  <si>
    <t>Arriendos</t>
  </si>
  <si>
    <t>VALIDACIÓN</t>
  </si>
  <si>
    <t>PROVISIONES</t>
  </si>
  <si>
    <t>Deudor</t>
  </si>
  <si>
    <t>( EN PESOS )</t>
  </si>
  <si>
    <t>Real Acumulado</t>
  </si>
  <si>
    <t>Concepto</t>
  </si>
  <si>
    <t>Acreedores Varios CP</t>
  </si>
  <si>
    <t>Acreedores Varios LP</t>
  </si>
  <si>
    <t>OBLIGACIONES CON BANCOS</t>
  </si>
  <si>
    <t>BALANCE GENERAL CLASIFICADO</t>
  </si>
  <si>
    <t>ACTIVOS</t>
  </si>
  <si>
    <t>ACTIVO CIRCULANTE</t>
  </si>
  <si>
    <t>PASIVO CIRCULANTE</t>
  </si>
  <si>
    <t>Total  Activo Corriente</t>
  </si>
  <si>
    <t>Total Pasivo Corriente</t>
  </si>
  <si>
    <t>Sub Total Depreciaciones Acum.</t>
  </si>
  <si>
    <t>Activos Fijos -Neto</t>
  </si>
  <si>
    <t>Total Pasivo Largo plazo</t>
  </si>
  <si>
    <t>Total Patrimonio</t>
  </si>
  <si>
    <t>TOTAL PASIVO Y PATRIMONIO</t>
  </si>
  <si>
    <t>Gerente General</t>
  </si>
  <si>
    <t>Depreciación Acumulada</t>
  </si>
  <si>
    <t>Fecha de Vcto.</t>
  </si>
  <si>
    <t>LINEA CRÉDITO</t>
  </si>
  <si>
    <t>Saldo Línea al</t>
  </si>
  <si>
    <t>Total Línea Girada</t>
  </si>
  <si>
    <t>Total Obligaciones con Bancos</t>
  </si>
  <si>
    <t xml:space="preserve">PLAN DE ESTADO DE RESULTADOS POR EL PERIODO COMPRENDIDO </t>
  </si>
  <si>
    <t>ACHS por pagar</t>
  </si>
  <si>
    <t>Cta. Ajuste</t>
  </si>
  <si>
    <t>TOTAL AÑO</t>
  </si>
  <si>
    <t>N°</t>
  </si>
  <si>
    <t>Proveedor</t>
  </si>
  <si>
    <t>Resultado Acumulado Ej. Anteriores</t>
  </si>
  <si>
    <t>Exento USD</t>
  </si>
  <si>
    <t>INVERSIONES</t>
  </si>
  <si>
    <t>Institución</t>
  </si>
  <si>
    <t>Tipo</t>
  </si>
  <si>
    <t>Moneda</t>
  </si>
  <si>
    <t>Inversión</t>
  </si>
  <si>
    <t>Saldo</t>
  </si>
  <si>
    <t>Fecha Rescate</t>
  </si>
  <si>
    <t>Valor</t>
  </si>
  <si>
    <t>Cuota Final</t>
  </si>
  <si>
    <t>Destino</t>
  </si>
  <si>
    <t>Santander</t>
  </si>
  <si>
    <t>Docum.</t>
  </si>
  <si>
    <t xml:space="preserve">Otros Ingresos </t>
  </si>
  <si>
    <t xml:space="preserve">TOTAL OTROS INGRESOS </t>
  </si>
  <si>
    <t xml:space="preserve">Otros Egresos </t>
  </si>
  <si>
    <t>Otros Gastos</t>
  </si>
  <si>
    <t>FACTURAS y CUENTAS POR PAGAR</t>
  </si>
  <si>
    <t>ESTADO DE RESULTADO</t>
  </si>
  <si>
    <t>Otros Activos 3</t>
  </si>
  <si>
    <t>Activo Fijo 1</t>
  </si>
  <si>
    <t>Variación Real/B.P</t>
  </si>
  <si>
    <t>RESULTADO  DEL EJERCICIO Acumulado</t>
  </si>
  <si>
    <t>Ceditos por Recuperar</t>
  </si>
  <si>
    <t>Anticipo Proveedores</t>
  </si>
  <si>
    <t>ANTICIPO PROVEEDORES</t>
  </si>
  <si>
    <t>Artículos de Oficina</t>
  </si>
  <si>
    <t>Caja a Cta.xPagar Relacionada</t>
  </si>
  <si>
    <t>Al cierre de</t>
  </si>
  <si>
    <t xml:space="preserve">Total </t>
  </si>
  <si>
    <t>Saldos</t>
  </si>
  <si>
    <t xml:space="preserve">ESTADO DE RESULTADOS EN $ </t>
  </si>
  <si>
    <t>Periodo Comercial 2023</t>
  </si>
  <si>
    <t>PPM</t>
  </si>
  <si>
    <t>IMPUESTO VALOR AGREGADO</t>
  </si>
  <si>
    <t>Saldo Inicial IVA</t>
  </si>
  <si>
    <t>Reajuste</t>
  </si>
  <si>
    <t>Neto Ventas y Compras del Mes</t>
  </si>
  <si>
    <t>IVA del Mes</t>
  </si>
  <si>
    <t>N° Documentos</t>
  </si>
  <si>
    <t>Saldo Final IVA</t>
  </si>
  <si>
    <t>IVA DÉBITO (Ventas)</t>
  </si>
  <si>
    <t>IVA CRÉDITO (Compras)</t>
  </si>
  <si>
    <t>SALDO NETO IVA</t>
  </si>
  <si>
    <t>Crédito mes anterior reajustado</t>
  </si>
  <si>
    <t>Impuesto a pagar</t>
  </si>
  <si>
    <t>Crédito antes de reajuste</t>
  </si>
  <si>
    <t>Impuestos Diferidos</t>
  </si>
  <si>
    <t>Validador</t>
  </si>
  <si>
    <t>1° Enero al 31 Diciembre 2024</t>
  </si>
  <si>
    <t>FEBRERO</t>
  </si>
  <si>
    <t>Credito pago adicional Impto.Único Dic. Pagado Enero</t>
  </si>
  <si>
    <t>Sub-Total</t>
  </si>
  <si>
    <t>MARZO</t>
  </si>
  <si>
    <t>RUT: 65.203.947-2</t>
  </si>
  <si>
    <t>Fundación Conboca</t>
  </si>
  <si>
    <t>ConBoca</t>
  </si>
  <si>
    <t>Santiago, Abril 2024</t>
  </si>
  <si>
    <t>Donaciones</t>
  </si>
  <si>
    <t>DONANTE</t>
  </si>
  <si>
    <t>José Tomás Montt Rodríguez</t>
  </si>
  <si>
    <t>José Miguel Vergara</t>
  </si>
  <si>
    <t xml:space="preserve">Alfonso Vergara </t>
  </si>
  <si>
    <t xml:space="preserve">Luis Felipe Valdés </t>
  </si>
  <si>
    <t>DONANTES</t>
  </si>
  <si>
    <t>Promedio Por Donante</t>
  </si>
  <si>
    <t>DESCRIPCIÓN MOVIMIENTO</t>
  </si>
  <si>
    <t>SALDO INICIAL</t>
  </si>
  <si>
    <t>INGRESO</t>
  </si>
  <si>
    <t>00159595870 Transf. JOSE TOMAS</t>
  </si>
  <si>
    <t>Prestamo JTM</t>
  </si>
  <si>
    <t>EGRESO</t>
  </si>
  <si>
    <t>Transf.Internet a 17.258.951-0</t>
  </si>
  <si>
    <t>Tania</t>
  </si>
  <si>
    <t>077057353K Transf. MECENAS SPA</t>
  </si>
  <si>
    <t>Donacion</t>
  </si>
  <si>
    <t>ABRIL</t>
  </si>
  <si>
    <t>PAGO EN LINEA PREVIRED</t>
  </si>
  <si>
    <t>MAYO</t>
  </si>
  <si>
    <t>Interés Sobregiro Cta.Corriente</t>
  </si>
  <si>
    <t>Banco</t>
  </si>
  <si>
    <t>JUNIO</t>
  </si>
  <si>
    <t>Impuesto Sobregiro</t>
  </si>
  <si>
    <t>JULIO</t>
  </si>
  <si>
    <t>COM.MANTENCION PLAN</t>
  </si>
  <si>
    <t>AGOSTO</t>
  </si>
  <si>
    <t>SEPTIEMBRE</t>
  </si>
  <si>
    <t>Transf.Internet a 16.784.145-7</t>
  </si>
  <si>
    <t>Cata Abarca</t>
  </si>
  <si>
    <t>OCTUBRE</t>
  </si>
  <si>
    <t>NOVIEMBRE</t>
  </si>
  <si>
    <t>DICIEMBRE</t>
  </si>
  <si>
    <t>0966893109 ABN CRD DB TRAN TRANSBA</t>
  </si>
  <si>
    <t>0068629063 Transf. MARIA SOLEDAD R</t>
  </si>
  <si>
    <t>0700221806 P.PROVEEDOR FUNDACI</t>
  </si>
  <si>
    <t>Proyecto Social</t>
  </si>
  <si>
    <t>Transf.Internet a 76.829.086-5</t>
  </si>
  <si>
    <t>Pago de factura 700 pendon</t>
  </si>
  <si>
    <t>Lanzamiento Libro</t>
  </si>
  <si>
    <t>Transf.Internet a 76.829.462-3</t>
  </si>
  <si>
    <t>Cocktel</t>
  </si>
  <si>
    <t>Depósito Documento Otros Bancos</t>
  </si>
  <si>
    <t>Libro</t>
  </si>
  <si>
    <t>Transf.Internet a 096830710K</t>
  </si>
  <si>
    <t>Costo Libro</t>
  </si>
  <si>
    <t>Transf.Internet a 0129395303</t>
  </si>
  <si>
    <t>Transf.Internet a 096792430K</t>
  </si>
  <si>
    <t>Transf.Internet a 76.839.788-0</t>
  </si>
  <si>
    <t>Transf.Internet a 0965114602</t>
  </si>
  <si>
    <t>P.S.</t>
  </si>
  <si>
    <t>0159342514 Transf. Mauricio Rojas</t>
  </si>
  <si>
    <t>Prestamo Mauricio Rojas</t>
  </si>
  <si>
    <t>Transf.Internet a 96.792.430-K</t>
  </si>
  <si>
    <t>0160969156 Transf. Catalina Andrea</t>
  </si>
  <si>
    <t>0156365831 Transf. Catalina Swett</t>
  </si>
  <si>
    <t>0084803111 Transf.</t>
  </si>
  <si>
    <t>Prestamo Jose Tomas</t>
  </si>
  <si>
    <t>Transf.Internet a 0764222679</t>
  </si>
  <si>
    <t>GRUPO COMERCIAL WEB SPA</t>
  </si>
  <si>
    <t>Contenedores</t>
  </si>
  <si>
    <t>00823788002 Dep con Doc ATM 488822</t>
  </si>
  <si>
    <t>Transf.Internet a 76.212.222-7</t>
  </si>
  <si>
    <t>Marcelo Goldsmith</t>
  </si>
  <si>
    <t>Operacional</t>
  </si>
  <si>
    <t>Transf.Internet a 15.934.251-4</t>
  </si>
  <si>
    <t>Devolucion MR</t>
  </si>
  <si>
    <t>Transf.Internet a 76.422.267-9</t>
  </si>
  <si>
    <t>00150357802 Transf. JOSE FERNA</t>
  </si>
  <si>
    <t>Transf.Internet a 0159342514</t>
  </si>
  <si>
    <t>Transf.Internet a 0159595870</t>
  </si>
  <si>
    <t>Devolucion JTM</t>
  </si>
  <si>
    <t>Transf.Internet a 77.704.270-K</t>
  </si>
  <si>
    <t>Contenedor Agua P.S</t>
  </si>
  <si>
    <t>Sodimac P.S</t>
  </si>
  <si>
    <t>00187663016 Transf. VICTOR JES</t>
  </si>
  <si>
    <t>0070520079 Transf. Juan Francisco</t>
  </si>
  <si>
    <t>00823788002 Dep con Doc ATM 545889</t>
  </si>
  <si>
    <t>Banco Cta.Cte.Nº</t>
  </si>
  <si>
    <t>Ingresos por Donaciones</t>
  </si>
  <si>
    <t>Ingresos por Proyectos</t>
  </si>
  <si>
    <t>Costos de Proyectos</t>
  </si>
  <si>
    <t>Otros Costos</t>
  </si>
  <si>
    <t>Gastos de Viaje y Movilización</t>
  </si>
  <si>
    <t>Gastos Comunicaciones e Internet</t>
  </si>
  <si>
    <t>Otros Honorarios</t>
  </si>
  <si>
    <t>Honorarios Profesionales</t>
  </si>
  <si>
    <t>FUNDACIÓN CONBOCA</t>
  </si>
  <si>
    <t>BANCO NN  CTA.CTE. N° XXXXX</t>
  </si>
  <si>
    <t>Activo 1</t>
  </si>
  <si>
    <t>Activo 2</t>
  </si>
  <si>
    <t>Activo 3</t>
  </si>
  <si>
    <t>Depreciación Activo 1</t>
  </si>
  <si>
    <t>Depreciación Activo 2</t>
  </si>
  <si>
    <t>Depreciación Activo 3</t>
  </si>
  <si>
    <t xml:space="preserve">P.P.M Por Pagar X% </t>
  </si>
  <si>
    <t>María Alicia Albornoz Saavedra</t>
  </si>
  <si>
    <t>Mauricio Rojas Sepúlveda</t>
  </si>
  <si>
    <t>José Miguel Vergara Cerda</t>
  </si>
  <si>
    <t xml:space="preserve">Mauricio Rojas </t>
  </si>
  <si>
    <t>Activo Fijo 2</t>
  </si>
  <si>
    <t>Activo Fijo 3</t>
  </si>
  <si>
    <t>Depreciación Acumulada Activo 1</t>
  </si>
  <si>
    <t>Depreciación Acumulada Activo 2</t>
  </si>
  <si>
    <t>Depreciación Acumulada Activo 3</t>
  </si>
  <si>
    <t>Otros Activos 1</t>
  </si>
  <si>
    <t>Otros Activos 2</t>
  </si>
  <si>
    <t>Otros Ingresos</t>
  </si>
  <si>
    <t>Sueldos</t>
  </si>
  <si>
    <t>Imposiciones</t>
  </si>
  <si>
    <t>José Tomás Montt</t>
  </si>
  <si>
    <t>Acreedor</t>
  </si>
  <si>
    <t>Préstamo</t>
  </si>
  <si>
    <t>Gastos Marketing, Eventos, Clientes</t>
  </si>
  <si>
    <t>Gastos Bancarios</t>
  </si>
  <si>
    <t>Mauricio Rojas</t>
  </si>
  <si>
    <t>Préstamo pagado 14/12/23</t>
  </si>
  <si>
    <t>Préstamo pagado 1 y 14/12/23</t>
  </si>
  <si>
    <t>Gastos Legales</t>
  </si>
  <si>
    <t>Honorarios Exento</t>
  </si>
  <si>
    <t>Fundación CONBOCA</t>
  </si>
  <si>
    <t>Fundación sin fines de lucro</t>
  </si>
  <si>
    <t>65.203.947-2</t>
  </si>
  <si>
    <t>CUENTA CAJA</t>
  </si>
  <si>
    <t>CONBOCA</t>
  </si>
  <si>
    <t>Inversiones</t>
  </si>
  <si>
    <t>Presidente</t>
  </si>
  <si>
    <t>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</si>
</sst>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 &quot;$&quot;* #,##0_ ;_ &quot;$&quot;* \-#,##0_ ;_ &quot;$&quot;* &quot;-&quot;_ ;_ @_ "/>
    <numFmt numFmtId="41" formatCode="_ * #,##0_ ;_ * \-#,##0_ ;_ * &quot;-&quot;_ ;_ @_ "/>
    <numFmt numFmtId="164" formatCode="&quot;$&quot;\ #,##0;[Red]\-&quot;$&quot;\ #,##0"/>
    <numFmt numFmtId="165" formatCode="_-* #,##0_-;\-* #,##0_-;_-* &quot;-&quot;_-;_-@_-"/>
    <numFmt numFmtId="166" formatCode="_-&quot;$&quot;\ * #,##0.00_-;\-&quot;$&quot;\ * #,##0.00_-;_-&quot;$&quot;\ * &quot;-&quot;??_-;_-@_-"/>
    <numFmt numFmtId="167" formatCode="_-* #,##0.00_-;\-* #,##0.00_-;_-* &quot;-&quot;??_-;_-@_-"/>
    <numFmt numFmtId="168" formatCode="_-* #,##0.00\ _P_t_a_-;\-* #,##0.00\ _P_t_a_-;_-* &quot;-&quot;??\ _P_t_a_-;_-@_-"/>
    <numFmt numFmtId="169" formatCode="_(* #,##0_);_(* \(#,##0\);_(* &quot;-&quot;??_);_(@_)"/>
    <numFmt numFmtId="170" formatCode="_(* #,##0_);_(* \(#,##0\);_(* &quot;-&quot;_);_(@_)"/>
    <numFmt numFmtId="171" formatCode="#,##0;\(#,##0\)"/>
    <numFmt numFmtId="172" formatCode="_(* #,##0.00_);_(* \(#,##0.00\);_(* &quot;-&quot;??_);_(@_)"/>
    <numFmt numFmtId="173" formatCode="0.0%"/>
    <numFmt numFmtId="174" formatCode="_(* #,##0.0000_);_(* \(#,##0.0000\);_(* &quot;-&quot;??_);_(@_)"/>
    <numFmt numFmtId="175" formatCode="&quot;US$&quot;#,##0;&quot;US$&quot;\-#,##0"/>
    <numFmt numFmtId="176" formatCode="&quot;US$&quot;#,##0;[Red]&quot;US$&quot;\-#,##0"/>
    <numFmt numFmtId="177" formatCode="_-[$€-2]\ * #,##0.00_-;\-[$€-2]\ * #,##0.00_-;_-[$€-2]\ * &quot;-&quot;??_-"/>
    <numFmt numFmtId="178" formatCode="dd\-mm\-yyyy;@"/>
    <numFmt numFmtId="179" formatCode="_-* #,##0_-;\-* #,##0_-;_-* &quot;-&quot;??_-;_-@_-"/>
    <numFmt numFmtId="180" formatCode="_-* #,##0\ _P_t_a_-;\-* #,##0\ _P_t_a_-;_-* &quot;-&quot;??\ _P_t_a_-;_-@_-"/>
    <numFmt numFmtId="181" formatCode="_-&quot;$&quot;\ * #,##0_-;\-&quot;$&quot;\ * #,##0_-;_-&quot;$&quot;\ * &quot;-&quot;??_-;_-@_-"/>
    <numFmt numFmtId="182" formatCode="[$$-340A]\ #,##0;[Red]\-[$$-340A]\ #,##0"/>
    <numFmt numFmtId="183" formatCode="dd/mm/yyyy;@"/>
    <numFmt numFmtId="184" formatCode="_-&quot;$&quot;\ * #,##0.0000_-;\-&quot;$&quot;\ * #,##0.0000_-;_-&quot;$&quot;\ * &quot;-&quot;??_-;_-@_-"/>
    <numFmt numFmtId="185" formatCode="_-&quot;$&quot;\ * #,##0_-;\-&quot;$&quot;\ * #,##0_-;_-&quot;$&quot;\ * &quot;-&quot;????_-;_-@_-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MS Sans Serif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b/>
      <sz val="12"/>
      <color indexed="8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12"/>
      <color indexed="9"/>
      <name val="Times New Roman"/>
      <family val="1"/>
    </font>
    <font>
      <b/>
      <u/>
      <sz val="12"/>
      <name val="Times New Roman"/>
      <family val="1"/>
    </font>
    <font>
      <sz val="10"/>
      <color indexed="8"/>
      <name val="MS Sans Serif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sz val="20"/>
      <name val="Times New Roman"/>
      <family val="1"/>
    </font>
    <font>
      <b/>
      <sz val="26"/>
      <color indexed="60"/>
      <name val="Times New Roman"/>
      <family val="1"/>
    </font>
    <font>
      <b/>
      <sz val="20"/>
      <color indexed="60"/>
      <name val="Times New Roman"/>
      <family val="1"/>
    </font>
    <font>
      <b/>
      <u/>
      <sz val="16"/>
      <color indexed="60"/>
      <name val="Times New Roman"/>
      <family val="1"/>
    </font>
    <font>
      <b/>
      <sz val="16"/>
      <color indexed="60"/>
      <name val="Times New Roman"/>
      <family val="1"/>
    </font>
    <font>
      <sz val="11"/>
      <color indexed="60"/>
      <name val="Times New Roman"/>
      <family val="1"/>
    </font>
    <font>
      <b/>
      <sz val="12"/>
      <color indexed="9"/>
      <name val="Times New Roman"/>
      <family val="1"/>
    </font>
    <font>
      <b/>
      <u/>
      <sz val="12"/>
      <color indexed="9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48"/>
      <color indexed="60"/>
      <name val="Garamond"/>
      <family val="1"/>
    </font>
    <font>
      <b/>
      <sz val="8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i/>
      <sz val="12"/>
      <name val="Arial Narrow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u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4"/>
      <color indexed="8"/>
      <name val="Times New Roman"/>
      <family val="1"/>
    </font>
    <font>
      <b/>
      <u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u/>
      <sz val="10"/>
      <color indexed="8"/>
      <name val="Times New Roman"/>
      <family val="1"/>
    </font>
    <font>
      <b/>
      <u/>
      <sz val="12"/>
      <name val="Arial"/>
      <family val="2"/>
    </font>
    <font>
      <u/>
      <sz val="7.5"/>
      <color indexed="12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&quot;aptos narrow&quot;"/>
    </font>
    <font>
      <sz val="11"/>
      <color theme="1"/>
      <name val="Arial"/>
    </font>
    <font>
      <b/>
      <sz val="12"/>
      <color theme="1"/>
      <name val="Calibri"/>
      <family val="2"/>
    </font>
    <font>
      <sz val="12"/>
      <color theme="1"/>
      <name val="&quot;aptos narrow&quot;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333333"/>
      <name val="&quot;Helvetica Neue&quot;"/>
    </font>
    <font>
      <b/>
      <sz val="24"/>
      <color indexed="60"/>
      <name val="Garamond"/>
      <family val="1"/>
    </font>
    <font>
      <b/>
      <sz val="24"/>
      <color theme="5" tint="-0.249977111117893"/>
      <name val="Garamond"/>
      <family val="1"/>
    </font>
    <font>
      <b/>
      <sz val="12"/>
      <name val="Garamond"/>
      <family val="1"/>
    </font>
    <font>
      <b/>
      <sz val="20"/>
      <color theme="5" tint="-0.249977111117893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0"/>
        <bgColor indexed="9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9CB9C"/>
        <bgColor rgb="FFF9CB9C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  <fill>
      <patternFill patternType="solid">
        <fgColor rgb="FF6AA84F"/>
        <bgColor rgb="FF6AA84F"/>
      </patternFill>
    </fill>
    <fill>
      <patternFill patternType="solid">
        <fgColor rgb="FFEAD1DC"/>
        <bgColor rgb="FFEAD1DC"/>
      </patternFill>
    </fill>
    <fill>
      <patternFill patternType="solid">
        <fgColor rgb="FFD9D2E9"/>
        <bgColor rgb="FFD9D2E9"/>
      </patternFill>
    </fill>
    <fill>
      <patternFill patternType="solid">
        <fgColor rgb="FF00FF00"/>
        <bgColor rgb="FF00FF00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0"/>
      </left>
      <right/>
      <top style="double">
        <color indexed="60"/>
      </top>
      <bottom/>
      <diagonal/>
    </border>
    <border>
      <left/>
      <right/>
      <top style="double">
        <color indexed="60"/>
      </top>
      <bottom/>
      <diagonal/>
    </border>
    <border>
      <left/>
      <right style="double">
        <color indexed="60"/>
      </right>
      <top style="double">
        <color indexed="60"/>
      </top>
      <bottom/>
      <diagonal/>
    </border>
    <border>
      <left style="double">
        <color indexed="60"/>
      </left>
      <right/>
      <top/>
      <bottom/>
      <diagonal/>
    </border>
    <border>
      <left/>
      <right style="double">
        <color indexed="60"/>
      </right>
      <top/>
      <bottom/>
      <diagonal/>
    </border>
    <border>
      <left style="double">
        <color indexed="60"/>
      </left>
      <right/>
      <top/>
      <bottom style="double">
        <color indexed="60"/>
      </bottom>
      <diagonal/>
    </border>
    <border>
      <left/>
      <right/>
      <top/>
      <bottom style="double">
        <color indexed="60"/>
      </bottom>
      <diagonal/>
    </border>
    <border>
      <left/>
      <right style="double">
        <color indexed="60"/>
      </right>
      <top/>
      <bottom style="double">
        <color indexed="6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50505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97">
    <xf numFmtId="0" fontId="0" fillId="0" borderId="0"/>
    <xf numFmtId="0" fontId="9" fillId="0" borderId="0"/>
    <xf numFmtId="0" fontId="9" fillId="0" borderId="0"/>
    <xf numFmtId="17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9" fillId="0" borderId="0"/>
    <xf numFmtId="177" fontId="7" fillId="0" borderId="0" applyFont="0" applyFill="0" applyBorder="0" applyAlignment="0" applyProtection="0"/>
    <xf numFmtId="38" fontId="14" fillId="2" borderId="0" applyNumberFormat="0" applyBorder="0" applyAlignment="0" applyProtection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0" fontId="14" fillId="3" borderId="3" applyNumberFormat="0" applyBorder="0" applyAlignment="0" applyProtection="0"/>
    <xf numFmtId="168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16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7" fillId="0" borderId="0"/>
    <xf numFmtId="0" fontId="34" fillId="0" borderId="0"/>
    <xf numFmtId="0" fontId="7" fillId="0" borderId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0" fillId="0" borderId="0" applyFont="0" applyFill="0" applyBorder="0" applyAlignment="0" applyProtection="0"/>
    <xf numFmtId="166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45" fillId="0" borderId="0" applyFont="0" applyFill="0" applyBorder="0" applyAlignment="0" applyProtection="0"/>
    <xf numFmtId="0" fontId="7" fillId="0" borderId="0"/>
    <xf numFmtId="174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2" fontId="6" fillId="0" borderId="0" applyFont="0" applyFill="0" applyBorder="0" applyAlignment="0" applyProtection="0"/>
    <xf numFmtId="18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6" fillId="0" borderId="0"/>
    <xf numFmtId="41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1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7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1" fontId="7" fillId="0" borderId="0" applyFont="0" applyFill="0" applyBorder="0" applyAlignment="0" applyProtection="0"/>
    <xf numFmtId="167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167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7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" fillId="0" borderId="0"/>
    <xf numFmtId="0" fontId="7" fillId="0" borderId="0"/>
    <xf numFmtId="167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2" fillId="0" borderId="0"/>
    <xf numFmtId="167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167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54" fillId="0" borderId="0"/>
    <xf numFmtId="167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</cellStyleXfs>
  <cellXfs count="520">
    <xf numFmtId="0" fontId="0" fillId="0" borderId="0" xfId="0"/>
    <xf numFmtId="170" fontId="0" fillId="0" borderId="0" xfId="0" applyNumberFormat="1"/>
    <xf numFmtId="0" fontId="8" fillId="0" borderId="0" xfId="0" applyFont="1" applyAlignment="1">
      <alignment horizontal="center"/>
    </xf>
    <xf numFmtId="0" fontId="8" fillId="0" borderId="3" xfId="0" applyFont="1" applyBorder="1"/>
    <xf numFmtId="0" fontId="13" fillId="0" borderId="0" xfId="0" applyFont="1"/>
    <xf numFmtId="169" fontId="8" fillId="0" borderId="0" xfId="0" applyNumberFormat="1" applyFont="1" applyAlignment="1">
      <alignment horizontal="center"/>
    </xf>
    <xf numFmtId="0" fontId="8" fillId="0" borderId="0" xfId="0" applyFont="1"/>
    <xf numFmtId="169" fontId="13" fillId="0" borderId="0" xfId="16" applyNumberFormat="1" applyFont="1"/>
    <xf numFmtId="170" fontId="13" fillId="0" borderId="0" xfId="0" applyNumberFormat="1" applyFont="1"/>
    <xf numFmtId="170" fontId="8" fillId="0" borderId="3" xfId="16" applyNumberFormat="1" applyFont="1" applyBorder="1"/>
    <xf numFmtId="169" fontId="8" fillId="0" borderId="3" xfId="16" applyNumberFormat="1" applyFont="1" applyBorder="1"/>
    <xf numFmtId="169" fontId="8" fillId="0" borderId="0" xfId="16" applyNumberFormat="1" applyFont="1"/>
    <xf numFmtId="0" fontId="13" fillId="0" borderId="0" xfId="0" applyFont="1" applyAlignment="1">
      <alignment horizontal="right"/>
    </xf>
    <xf numFmtId="170" fontId="13" fillId="0" borderId="0" xfId="14" applyFont="1"/>
    <xf numFmtId="0" fontId="8" fillId="0" borderId="0" xfId="0" applyFont="1" applyAlignment="1">
      <alignment horizontal="left"/>
    </xf>
    <xf numFmtId="0" fontId="18" fillId="0" borderId="0" xfId="0" applyFont="1"/>
    <xf numFmtId="169" fontId="13" fillId="0" borderId="0" xfId="0" applyNumberFormat="1" applyFont="1"/>
    <xf numFmtId="0" fontId="13" fillId="0" borderId="0" xfId="27" applyFont="1"/>
    <xf numFmtId="0" fontId="13" fillId="0" borderId="5" xfId="27" applyFont="1" applyBorder="1"/>
    <xf numFmtId="174" fontId="13" fillId="0" borderId="5" xfId="27" applyNumberFormat="1" applyFont="1" applyBorder="1"/>
    <xf numFmtId="0" fontId="13" fillId="0" borderId="6" xfId="27" applyFont="1" applyBorder="1"/>
    <xf numFmtId="169" fontId="13" fillId="0" borderId="6" xfId="27" applyNumberFormat="1" applyFont="1" applyBorder="1"/>
    <xf numFmtId="170" fontId="13" fillId="0" borderId="6" xfId="27" applyNumberFormat="1" applyFont="1" applyBorder="1"/>
    <xf numFmtId="170" fontId="13" fillId="0" borderId="5" xfId="27" applyNumberFormat="1" applyFont="1" applyBorder="1"/>
    <xf numFmtId="0" fontId="8" fillId="0" borderId="6" xfId="27" applyFont="1" applyBorder="1" applyAlignment="1">
      <alignment horizontal="center"/>
    </xf>
    <xf numFmtId="169" fontId="8" fillId="0" borderId="6" xfId="27" applyNumberFormat="1" applyFont="1" applyBorder="1"/>
    <xf numFmtId="173" fontId="8" fillId="0" borderId="6" xfId="31" applyNumberFormat="1" applyFont="1" applyBorder="1"/>
    <xf numFmtId="9" fontId="13" fillId="0" borderId="7" xfId="31" applyFont="1" applyBorder="1"/>
    <xf numFmtId="0" fontId="8" fillId="0" borderId="5" xfId="27" applyFont="1" applyBorder="1" applyAlignment="1">
      <alignment horizontal="center"/>
    </xf>
    <xf numFmtId="172" fontId="13" fillId="0" borderId="5" xfId="18" applyFont="1" applyBorder="1"/>
    <xf numFmtId="0" fontId="8" fillId="0" borderId="6" xfId="27" applyFont="1" applyBorder="1"/>
    <xf numFmtId="3" fontId="13" fillId="0" borderId="6" xfId="27" applyNumberFormat="1" applyFont="1" applyBorder="1"/>
    <xf numFmtId="0" fontId="13" fillId="0" borderId="7" xfId="27" applyFont="1" applyBorder="1"/>
    <xf numFmtId="170" fontId="13" fillId="0" borderId="7" xfId="27" applyNumberFormat="1" applyFont="1" applyBorder="1"/>
    <xf numFmtId="3" fontId="13" fillId="0" borderId="5" xfId="27" applyNumberFormat="1" applyFont="1" applyBorder="1"/>
    <xf numFmtId="3" fontId="13" fillId="0" borderId="7" xfId="27" applyNumberFormat="1" applyFont="1" applyBorder="1"/>
    <xf numFmtId="0" fontId="8" fillId="0" borderId="7" xfId="27" applyFont="1" applyBorder="1" applyAlignment="1">
      <alignment horizontal="center"/>
    </xf>
    <xf numFmtId="171" fontId="13" fillId="0" borderId="6" xfId="27" applyNumberFormat="1" applyFont="1" applyBorder="1"/>
    <xf numFmtId="171" fontId="13" fillId="0" borderId="5" xfId="27" applyNumberFormat="1" applyFont="1" applyBorder="1"/>
    <xf numFmtId="171" fontId="13" fillId="0" borderId="7" xfId="27" applyNumberFormat="1" applyFont="1" applyBorder="1"/>
    <xf numFmtId="0" fontId="19" fillId="0" borderId="0" xfId="0" applyFont="1"/>
    <xf numFmtId="0" fontId="20" fillId="0" borderId="0" xfId="0" applyFont="1"/>
    <xf numFmtId="0" fontId="8" fillId="0" borderId="0" xfId="0" applyFont="1" applyAlignment="1">
      <alignment horizontal="centerContinuous"/>
    </xf>
    <xf numFmtId="0" fontId="8" fillId="0" borderId="0" xfId="27" applyFont="1" applyAlignment="1">
      <alignment horizontal="centerContinuous"/>
    </xf>
    <xf numFmtId="0" fontId="8" fillId="0" borderId="0" xfId="22" applyFont="1" applyAlignment="1">
      <alignment horizontal="centerContinuous"/>
    </xf>
    <xf numFmtId="2" fontId="13" fillId="0" borderId="0" xfId="0" applyNumberFormat="1" applyFont="1" applyAlignment="1">
      <alignment horizontal="center" vertical="center" wrapText="1"/>
    </xf>
    <xf numFmtId="0" fontId="13" fillId="0" borderId="6" xfId="0" applyFont="1" applyBorder="1"/>
    <xf numFmtId="0" fontId="8" fillId="0" borderId="8" xfId="0" applyFont="1" applyBorder="1"/>
    <xf numFmtId="4" fontId="13" fillId="0" borderId="0" xfId="0" applyNumberFormat="1" applyFont="1"/>
    <xf numFmtId="0" fontId="21" fillId="0" borderId="0" xfId="0" applyFont="1" applyAlignment="1">
      <alignment horizontal="center"/>
    </xf>
    <xf numFmtId="178" fontId="13" fillId="0" borderId="9" xfId="0" applyNumberFormat="1" applyFont="1" applyBorder="1" applyAlignment="1">
      <alignment horizontal="center"/>
    </xf>
    <xf numFmtId="170" fontId="13" fillId="0" borderId="6" xfId="0" applyNumberFormat="1" applyFont="1" applyBorder="1"/>
    <xf numFmtId="170" fontId="8" fillId="0" borderId="3" xfId="15" applyNumberFormat="1" applyFont="1" applyBorder="1"/>
    <xf numFmtId="0" fontId="13" fillId="0" borderId="0" xfId="23" applyFont="1"/>
    <xf numFmtId="3" fontId="13" fillId="0" borderId="0" xfId="23" applyNumberFormat="1" applyFont="1"/>
    <xf numFmtId="0" fontId="8" fillId="0" borderId="10" xfId="23" applyFont="1" applyBorder="1" applyAlignment="1">
      <alignment horizontal="center" vertical="center" wrapText="1"/>
    </xf>
    <xf numFmtId="0" fontId="8" fillId="0" borderId="5" xfId="23" applyFont="1" applyBorder="1" applyAlignment="1">
      <alignment horizontal="center" vertical="center" wrapText="1"/>
    </xf>
    <xf numFmtId="0" fontId="8" fillId="0" borderId="9" xfId="23" applyFont="1" applyBorder="1" applyAlignment="1">
      <alignment horizontal="center" vertical="center" wrapText="1"/>
    </xf>
    <xf numFmtId="0" fontId="13" fillId="0" borderId="11" xfId="23" applyFont="1" applyBorder="1"/>
    <xf numFmtId="169" fontId="13" fillId="0" borderId="6" xfId="29" applyNumberFormat="1" applyFont="1" applyBorder="1"/>
    <xf numFmtId="169" fontId="13" fillId="0" borderId="9" xfId="29" applyNumberFormat="1" applyFont="1" applyBorder="1"/>
    <xf numFmtId="169" fontId="13" fillId="0" borderId="7" xfId="29" applyNumberFormat="1" applyFont="1" applyBorder="1"/>
    <xf numFmtId="0" fontId="8" fillId="0" borderId="12" xfId="23" applyFont="1" applyBorder="1"/>
    <xf numFmtId="170" fontId="8" fillId="0" borderId="13" xfId="17" applyNumberFormat="1" applyFont="1" applyBorder="1"/>
    <xf numFmtId="0" fontId="8" fillId="0" borderId="14" xfId="23" applyFont="1" applyBorder="1" applyAlignment="1">
      <alignment horizontal="center" vertical="center" wrapText="1"/>
    </xf>
    <xf numFmtId="0" fontId="13" fillId="0" borderId="10" xfId="23" applyFont="1" applyBorder="1"/>
    <xf numFmtId="0" fontId="8" fillId="0" borderId="13" xfId="23" applyFont="1" applyBorder="1"/>
    <xf numFmtId="170" fontId="8" fillId="0" borderId="16" xfId="17" applyNumberFormat="1" applyFont="1" applyBorder="1"/>
    <xf numFmtId="170" fontId="8" fillId="0" borderId="17" xfId="17" applyNumberFormat="1" applyFont="1" applyBorder="1"/>
    <xf numFmtId="0" fontId="23" fillId="0" borderId="0" xfId="26" applyFont="1"/>
    <xf numFmtId="0" fontId="8" fillId="0" borderId="0" xfId="27" applyFont="1" applyAlignment="1">
      <alignment horizontal="center"/>
    </xf>
    <xf numFmtId="0" fontId="8" fillId="0" borderId="0" xfId="27" applyFont="1"/>
    <xf numFmtId="0" fontId="24" fillId="0" borderId="0" xfId="27" applyFont="1"/>
    <xf numFmtId="0" fontId="23" fillId="0" borderId="0" xfId="0" applyFont="1" applyAlignment="1">
      <alignment vertical="center"/>
    </xf>
    <xf numFmtId="170" fontId="23" fillId="0" borderId="0" xfId="26" applyNumberFormat="1" applyFont="1"/>
    <xf numFmtId="170" fontId="23" fillId="0" borderId="0" xfId="0" applyNumberFormat="1" applyFont="1" applyAlignment="1">
      <alignment vertical="center"/>
    </xf>
    <xf numFmtId="170" fontId="17" fillId="0" borderId="3" xfId="0" applyNumberFormat="1" applyFont="1" applyBorder="1" applyAlignment="1">
      <alignment vertical="center"/>
    </xf>
    <xf numFmtId="170" fontId="23" fillId="0" borderId="3" xfId="0" applyNumberFormat="1" applyFont="1" applyBorder="1" applyAlignment="1">
      <alignment vertical="center"/>
    </xf>
    <xf numFmtId="171" fontId="23" fillId="0" borderId="0" xfId="0" applyNumberFormat="1" applyFont="1" applyAlignment="1">
      <alignment vertical="center"/>
    </xf>
    <xf numFmtId="0" fontId="17" fillId="0" borderId="0" xfId="26" applyFont="1"/>
    <xf numFmtId="3" fontId="13" fillId="0" borderId="0" xfId="0" applyNumberFormat="1" applyFont="1"/>
    <xf numFmtId="0" fontId="13" fillId="0" borderId="5" xfId="0" applyFont="1" applyBorder="1"/>
    <xf numFmtId="3" fontId="13" fillId="0" borderId="6" xfId="0" applyNumberFormat="1" applyFont="1" applyBorder="1"/>
    <xf numFmtId="0" fontId="8" fillId="0" borderId="18" xfId="0" applyFont="1" applyBorder="1"/>
    <xf numFmtId="3" fontId="8" fillId="0" borderId="18" xfId="0" applyNumberFormat="1" applyFont="1" applyBorder="1"/>
    <xf numFmtId="0" fontId="13" fillId="0" borderId="7" xfId="0" applyFont="1" applyBorder="1"/>
    <xf numFmtId="14" fontId="13" fillId="0" borderId="0" xfId="0" applyNumberFormat="1" applyFont="1"/>
    <xf numFmtId="1" fontId="13" fillId="0" borderId="0" xfId="0" applyNumberFormat="1" applyFont="1" applyAlignment="1">
      <alignment horizontal="center"/>
    </xf>
    <xf numFmtId="169" fontId="13" fillId="0" borderId="0" xfId="29" applyNumberFormat="1" applyFont="1"/>
    <xf numFmtId="170" fontId="8" fillId="0" borderId="3" xfId="17" applyNumberFormat="1" applyFont="1" applyBorder="1"/>
    <xf numFmtId="14" fontId="13" fillId="0" borderId="10" xfId="0" applyNumberFormat="1" applyFont="1" applyBorder="1"/>
    <xf numFmtId="14" fontId="13" fillId="0" borderId="10" xfId="0" applyNumberFormat="1" applyFont="1" applyBorder="1" applyAlignment="1">
      <alignment horizontal="right"/>
    </xf>
    <xf numFmtId="169" fontId="23" fillId="0" borderId="0" xfId="0" applyNumberFormat="1" applyFont="1"/>
    <xf numFmtId="0" fontId="13" fillId="0" borderId="10" xfId="0" applyFont="1" applyBorder="1"/>
    <xf numFmtId="170" fontId="13" fillId="0" borderId="5" xfId="0" applyNumberFormat="1" applyFont="1" applyBorder="1"/>
    <xf numFmtId="0" fontId="13" fillId="0" borderId="6" xfId="0" applyFont="1" applyBorder="1" applyAlignment="1">
      <alignment horizontal="left"/>
    </xf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31" fillId="4" borderId="15" xfId="27" applyFont="1" applyFill="1" applyBorder="1" applyAlignment="1">
      <alignment horizontal="center"/>
    </xf>
    <xf numFmtId="0" fontId="31" fillId="4" borderId="3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/>
    </xf>
    <xf numFmtId="0" fontId="31" fillId="4" borderId="14" xfId="0" applyFont="1" applyFill="1" applyBorder="1" applyAlignment="1">
      <alignment horizontal="center"/>
    </xf>
    <xf numFmtId="14" fontId="31" fillId="4" borderId="8" xfId="21" applyNumberFormat="1" applyFont="1" applyFill="1" applyBorder="1" applyAlignment="1">
      <alignment horizontal="centerContinuous"/>
    </xf>
    <xf numFmtId="14" fontId="31" fillId="4" borderId="2" xfId="21" applyNumberFormat="1" applyFont="1" applyFill="1" applyBorder="1" applyAlignment="1">
      <alignment horizontal="centerContinuous"/>
    </xf>
    <xf numFmtId="0" fontId="31" fillId="4" borderId="6" xfId="0" applyFont="1" applyFill="1" applyBorder="1"/>
    <xf numFmtId="14" fontId="31" fillId="4" borderId="5" xfId="21" applyNumberFormat="1" applyFont="1" applyFill="1" applyBorder="1" applyAlignment="1">
      <alignment horizontal="center"/>
    </xf>
    <xf numFmtId="0" fontId="20" fillId="4" borderId="7" xfId="0" applyFont="1" applyFill="1" applyBorder="1"/>
    <xf numFmtId="14" fontId="32" fillId="4" borderId="7" xfId="21" applyNumberFormat="1" applyFont="1" applyFill="1" applyBorder="1" applyAlignment="1">
      <alignment horizontal="center"/>
    </xf>
    <xf numFmtId="14" fontId="31" fillId="4" borderId="21" xfId="21" applyNumberFormat="1" applyFont="1" applyFill="1" applyBorder="1" applyAlignment="1">
      <alignment horizontal="centerContinuous"/>
    </xf>
    <xf numFmtId="0" fontId="31" fillId="4" borderId="14" xfId="27" applyFont="1" applyFill="1" applyBorder="1" applyAlignment="1">
      <alignment horizontal="center"/>
    </xf>
    <xf numFmtId="0" fontId="31" fillId="4" borderId="20" xfId="27" applyFont="1" applyFill="1" applyBorder="1" applyAlignment="1">
      <alignment horizontal="center"/>
    </xf>
    <xf numFmtId="0" fontId="20" fillId="4" borderId="5" xfId="27" applyFont="1" applyFill="1" applyBorder="1"/>
    <xf numFmtId="0" fontId="31" fillId="4" borderId="8" xfId="27" applyFont="1" applyFill="1" applyBorder="1" applyAlignment="1">
      <alignment horizontal="centerContinuous"/>
    </xf>
    <xf numFmtId="0" fontId="31" fillId="4" borderId="2" xfId="27" applyFont="1" applyFill="1" applyBorder="1" applyAlignment="1">
      <alignment horizontal="centerContinuous"/>
    </xf>
    <xf numFmtId="0" fontId="31" fillId="4" borderId="4" xfId="27" applyFont="1" applyFill="1" applyBorder="1" applyAlignment="1">
      <alignment horizontal="centerContinuous"/>
    </xf>
    <xf numFmtId="0" fontId="31" fillId="4" borderId="6" xfId="27" applyFont="1" applyFill="1" applyBorder="1" applyAlignment="1">
      <alignment horizontal="center"/>
    </xf>
    <xf numFmtId="0" fontId="31" fillId="4" borderId="7" xfId="27" applyFont="1" applyFill="1" applyBorder="1" applyAlignment="1">
      <alignment horizontal="center"/>
    </xf>
    <xf numFmtId="2" fontId="31" fillId="4" borderId="5" xfId="0" applyNumberFormat="1" applyFont="1" applyFill="1" applyBorder="1" applyAlignment="1">
      <alignment horizontal="center" vertical="center" wrapText="1"/>
    </xf>
    <xf numFmtId="2" fontId="31" fillId="4" borderId="19" xfId="0" applyNumberFormat="1" applyFont="1" applyFill="1" applyBorder="1" applyAlignment="1">
      <alignment horizontal="center" vertical="center" wrapText="1"/>
    </xf>
    <xf numFmtId="0" fontId="20" fillId="4" borderId="20" xfId="0" applyFont="1" applyFill="1" applyBorder="1"/>
    <xf numFmtId="0" fontId="31" fillId="4" borderId="20" xfId="0" applyFont="1" applyFill="1" applyBorder="1" applyAlignment="1">
      <alignment horizontal="center"/>
    </xf>
    <xf numFmtId="0" fontId="31" fillId="4" borderId="3" xfId="23" applyFont="1" applyFill="1" applyBorder="1" applyAlignment="1">
      <alignment horizontal="center" vertical="center" wrapText="1"/>
    </xf>
    <xf numFmtId="0" fontId="31" fillId="4" borderId="5" xfId="23" applyFont="1" applyFill="1" applyBorder="1" applyAlignment="1">
      <alignment horizontal="center" vertical="center" wrapText="1"/>
    </xf>
    <xf numFmtId="0" fontId="8" fillId="0" borderId="6" xfId="23" applyFont="1" applyBorder="1" applyAlignment="1">
      <alignment horizontal="center" vertical="center" wrapText="1"/>
    </xf>
    <xf numFmtId="0" fontId="13" fillId="0" borderId="7" xfId="23" applyFont="1" applyBorder="1"/>
    <xf numFmtId="0" fontId="19" fillId="0" borderId="6" xfId="23" applyFont="1" applyBorder="1" applyAlignment="1">
      <alignment horizontal="left" vertical="center" wrapText="1"/>
    </xf>
    <xf numFmtId="0" fontId="8" fillId="0" borderId="3" xfId="23" applyFont="1" applyBorder="1"/>
    <xf numFmtId="0" fontId="19" fillId="0" borderId="10" xfId="23" applyFont="1" applyBorder="1" applyAlignment="1">
      <alignment horizontal="left" vertical="center" wrapText="1"/>
    </xf>
    <xf numFmtId="0" fontId="8" fillId="0" borderId="11" xfId="23" applyFont="1" applyBorder="1"/>
    <xf numFmtId="17" fontId="18" fillId="0" borderId="6" xfId="29" applyNumberFormat="1" applyFont="1" applyBorder="1" applyAlignment="1">
      <alignment horizontal="center"/>
    </xf>
    <xf numFmtId="0" fontId="8" fillId="0" borderId="8" xfId="23" applyFont="1" applyBorder="1"/>
    <xf numFmtId="0" fontId="8" fillId="0" borderId="2" xfId="23" applyFont="1" applyBorder="1"/>
    <xf numFmtId="0" fontId="31" fillId="4" borderId="2" xfId="0" applyFont="1" applyFill="1" applyBorder="1" applyAlignment="1">
      <alignment horizontal="centerContinuous"/>
    </xf>
    <xf numFmtId="0" fontId="31" fillId="4" borderId="6" xfId="0" applyFont="1" applyFill="1" applyBorder="1" applyAlignment="1">
      <alignment horizontal="left"/>
    </xf>
    <xf numFmtId="0" fontId="8" fillId="0" borderId="4" xfId="0" applyFont="1" applyBorder="1"/>
    <xf numFmtId="3" fontId="8" fillId="0" borderId="3" xfId="0" applyNumberFormat="1" applyFont="1" applyBorder="1"/>
    <xf numFmtId="0" fontId="31" fillId="5" borderId="22" xfId="24" applyFont="1" applyFill="1" applyBorder="1" applyAlignment="1">
      <alignment horizontal="center" vertical="center" wrapText="1"/>
    </xf>
    <xf numFmtId="0" fontId="31" fillId="5" borderId="23" xfId="24" applyFont="1" applyFill="1" applyBorder="1" applyAlignment="1">
      <alignment horizontal="center" vertical="center" wrapText="1"/>
    </xf>
    <xf numFmtId="0" fontId="31" fillId="5" borderId="3" xfId="24" applyFont="1" applyFill="1" applyBorder="1" applyAlignment="1">
      <alignment horizontal="center" vertical="center" wrapText="1"/>
    </xf>
    <xf numFmtId="14" fontId="31" fillId="5" borderId="8" xfId="24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170" fontId="8" fillId="0" borderId="3" xfId="0" applyNumberFormat="1" applyFont="1" applyBorder="1"/>
    <xf numFmtId="0" fontId="24" fillId="0" borderId="0" xfId="0" applyFont="1"/>
    <xf numFmtId="170" fontId="24" fillId="0" borderId="0" xfId="0" applyNumberFormat="1" applyFont="1"/>
    <xf numFmtId="10" fontId="8" fillId="0" borderId="6" xfId="31" applyNumberFormat="1" applyFont="1" applyBorder="1"/>
    <xf numFmtId="170" fontId="8" fillId="0" borderId="2" xfId="0" applyNumberFormat="1" applyFont="1" applyBorder="1"/>
    <xf numFmtId="10" fontId="8" fillId="0" borderId="3" xfId="0" applyNumberFormat="1" applyFont="1" applyBorder="1"/>
    <xf numFmtId="14" fontId="31" fillId="4" borderId="5" xfId="27" applyNumberFormat="1" applyFont="1" applyFill="1" applyBorder="1" applyAlignment="1">
      <alignment horizontal="center"/>
    </xf>
    <xf numFmtId="0" fontId="31" fillId="4" borderId="5" xfId="27" applyFont="1" applyFill="1" applyBorder="1" applyAlignment="1">
      <alignment horizontal="center"/>
    </xf>
    <xf numFmtId="0" fontId="8" fillId="0" borderId="6" xfId="0" applyFont="1" applyBorder="1"/>
    <xf numFmtId="0" fontId="13" fillId="0" borderId="6" xfId="23" applyFont="1" applyBorder="1" applyAlignment="1">
      <alignment horizontal="left" vertical="center" wrapText="1"/>
    </xf>
    <xf numFmtId="170" fontId="8" fillId="0" borderId="0" xfId="0" applyNumberFormat="1" applyFont="1" applyAlignment="1">
      <alignment horizontal="center"/>
    </xf>
    <xf numFmtId="180" fontId="13" fillId="0" borderId="0" xfId="13" applyNumberFormat="1" applyFont="1"/>
    <xf numFmtId="169" fontId="0" fillId="0" borderId="0" xfId="0" applyNumberFormat="1"/>
    <xf numFmtId="10" fontId="13" fillId="0" borderId="9" xfId="31" applyNumberFormat="1" applyFont="1" applyBorder="1"/>
    <xf numFmtId="180" fontId="0" fillId="0" borderId="0" xfId="13" applyNumberFormat="1" applyFont="1"/>
    <xf numFmtId="170" fontId="8" fillId="0" borderId="0" xfId="17" applyNumberFormat="1" applyFont="1"/>
    <xf numFmtId="170" fontId="8" fillId="0" borderId="2" xfId="17" applyNumberFormat="1" applyFont="1" applyBorder="1"/>
    <xf numFmtId="170" fontId="8" fillId="0" borderId="4" xfId="17" applyNumberFormat="1" applyFont="1" applyBorder="1"/>
    <xf numFmtId="170" fontId="8" fillId="0" borderId="24" xfId="17" applyNumberFormat="1" applyFont="1" applyBorder="1"/>
    <xf numFmtId="0" fontId="8" fillId="0" borderId="6" xfId="23" applyFont="1" applyBorder="1"/>
    <xf numFmtId="0" fontId="8" fillId="0" borderId="7" xfId="23" applyFont="1" applyBorder="1"/>
    <xf numFmtId="170" fontId="8" fillId="0" borderId="6" xfId="17" applyNumberFormat="1" applyFont="1" applyBorder="1"/>
    <xf numFmtId="170" fontId="8" fillId="0" borderId="7" xfId="17" applyNumberFormat="1" applyFont="1" applyBorder="1"/>
    <xf numFmtId="174" fontId="13" fillId="0" borderId="0" xfId="0" applyNumberFormat="1" applyFont="1"/>
    <xf numFmtId="170" fontId="17" fillId="0" borderId="3" xfId="26" applyNumberFormat="1" applyFont="1" applyBorder="1"/>
    <xf numFmtId="170" fontId="17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8" fillId="0" borderId="0" xfId="23" applyFont="1"/>
    <xf numFmtId="0" fontId="19" fillId="0" borderId="6" xfId="23" applyFont="1" applyBorder="1"/>
    <xf numFmtId="17" fontId="18" fillId="0" borderId="0" xfId="23" applyNumberFormat="1" applyFont="1" applyAlignment="1">
      <alignment horizontal="center"/>
    </xf>
    <xf numFmtId="0" fontId="8" fillId="0" borderId="24" xfId="23" applyFont="1" applyBorder="1"/>
    <xf numFmtId="170" fontId="13" fillId="0" borderId="6" xfId="17" applyNumberFormat="1" applyFont="1" applyBorder="1"/>
    <xf numFmtId="10" fontId="13" fillId="0" borderId="0" xfId="31" applyNumberFormat="1" applyFont="1"/>
    <xf numFmtId="170" fontId="13" fillId="0" borderId="10" xfId="0" applyNumberFormat="1" applyFont="1" applyBorder="1"/>
    <xf numFmtId="0" fontId="20" fillId="0" borderId="6" xfId="0" applyFont="1" applyBorder="1"/>
    <xf numFmtId="0" fontId="20" fillId="0" borderId="9" xfId="0" applyFont="1" applyBorder="1"/>
    <xf numFmtId="0" fontId="31" fillId="0" borderId="9" xfId="0" applyFont="1" applyBorder="1" applyAlignment="1">
      <alignment horizontal="center"/>
    </xf>
    <xf numFmtId="0" fontId="13" fillId="0" borderId="6" xfId="23" applyFont="1" applyBorder="1" applyAlignment="1">
      <alignment horizontal="center"/>
    </xf>
    <xf numFmtId="0" fontId="13" fillId="0" borderId="11" xfId="23" applyFont="1" applyBorder="1" applyAlignment="1">
      <alignment horizontal="center"/>
    </xf>
    <xf numFmtId="170" fontId="8" fillId="0" borderId="0" xfId="15" applyNumberFormat="1" applyFont="1"/>
    <xf numFmtId="0" fontId="25" fillId="0" borderId="0" xfId="21" applyFont="1"/>
    <xf numFmtId="0" fontId="25" fillId="0" borderId="25" xfId="21" applyFont="1" applyBorder="1"/>
    <xf numFmtId="0" fontId="25" fillId="0" borderId="26" xfId="21" applyFont="1" applyBorder="1"/>
    <xf numFmtId="0" fontId="25" fillId="0" borderId="27" xfId="21" applyFont="1" applyBorder="1"/>
    <xf numFmtId="0" fontId="25" fillId="0" borderId="28" xfId="21" applyFont="1" applyBorder="1"/>
    <xf numFmtId="0" fontId="25" fillId="0" borderId="29" xfId="21" applyFont="1" applyBorder="1"/>
    <xf numFmtId="0" fontId="12" fillId="0" borderId="0" xfId="21" applyFont="1"/>
    <xf numFmtId="0" fontId="25" fillId="0" borderId="30" xfId="21" applyFont="1" applyBorder="1"/>
    <xf numFmtId="0" fontId="25" fillId="0" borderId="31" xfId="21" applyFont="1" applyBorder="1"/>
    <xf numFmtId="0" fontId="25" fillId="0" borderId="32" xfId="21" applyFont="1" applyBorder="1"/>
    <xf numFmtId="167" fontId="13" fillId="0" borderId="0" xfId="0" applyNumberFormat="1" applyFont="1"/>
    <xf numFmtId="3" fontId="13" fillId="0" borderId="7" xfId="0" applyNumberFormat="1" applyFont="1" applyBorder="1"/>
    <xf numFmtId="14" fontId="0" fillId="0" borderId="0" xfId="0" applyNumberFormat="1"/>
    <xf numFmtId="179" fontId="13" fillId="0" borderId="0" xfId="0" applyNumberFormat="1" applyFont="1"/>
    <xf numFmtId="0" fontId="37" fillId="0" borderId="0" xfId="0" applyFont="1"/>
    <xf numFmtId="0" fontId="37" fillId="0" borderId="0" xfId="28" applyFont="1" applyAlignment="1">
      <alignment horizontal="left"/>
    </xf>
    <xf numFmtId="0" fontId="37" fillId="0" borderId="0" xfId="28" applyFont="1"/>
    <xf numFmtId="0" fontId="37" fillId="0" borderId="5" xfId="28" applyFont="1" applyBorder="1" applyAlignment="1">
      <alignment horizontal="left"/>
    </xf>
    <xf numFmtId="174" fontId="37" fillId="0" borderId="5" xfId="28" applyNumberFormat="1" applyFont="1" applyBorder="1"/>
    <xf numFmtId="0" fontId="37" fillId="0" borderId="6" xfId="28" applyFont="1" applyBorder="1" applyAlignment="1">
      <alignment horizontal="left"/>
    </xf>
    <xf numFmtId="169" fontId="37" fillId="0" borderId="0" xfId="0" applyNumberFormat="1" applyFont="1"/>
    <xf numFmtId="0" fontId="38" fillId="0" borderId="5" xfId="28" applyFont="1" applyBorder="1" applyAlignment="1">
      <alignment horizontal="left"/>
    </xf>
    <xf numFmtId="0" fontId="37" fillId="0" borderId="7" xfId="28" applyFont="1" applyBorder="1" applyAlignment="1">
      <alignment horizontal="left"/>
    </xf>
    <xf numFmtId="0" fontId="38" fillId="0" borderId="7" xfId="28" applyFont="1" applyBorder="1" applyAlignment="1">
      <alignment horizontal="left"/>
    </xf>
    <xf numFmtId="169" fontId="37" fillId="0" borderId="0" xfId="28" applyNumberFormat="1" applyFont="1"/>
    <xf numFmtId="0" fontId="39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1" fillId="6" borderId="7" xfId="27" applyFont="1" applyFill="1" applyBorder="1" applyAlignment="1">
      <alignment horizontal="center"/>
    </xf>
    <xf numFmtId="0" fontId="31" fillId="6" borderId="6" xfId="27" applyFont="1" applyFill="1" applyBorder="1" applyAlignment="1">
      <alignment horizontal="center"/>
    </xf>
    <xf numFmtId="169" fontId="13" fillId="0" borderId="6" xfId="28" applyNumberFormat="1" applyFont="1" applyBorder="1"/>
    <xf numFmtId="10" fontId="13" fillId="0" borderId="6" xfId="31" applyNumberFormat="1" applyFont="1" applyBorder="1"/>
    <xf numFmtId="170" fontId="13" fillId="0" borderId="6" xfId="28" applyNumberFormat="1" applyFont="1" applyBorder="1"/>
    <xf numFmtId="170" fontId="13" fillId="0" borderId="5" xfId="28" applyNumberFormat="1" applyFont="1" applyBorder="1"/>
    <xf numFmtId="169" fontId="8" fillId="0" borderId="6" xfId="28" applyNumberFormat="1" applyFont="1" applyBorder="1"/>
    <xf numFmtId="3" fontId="13" fillId="0" borderId="6" xfId="28" applyNumberFormat="1" applyFont="1" applyBorder="1"/>
    <xf numFmtId="170" fontId="13" fillId="0" borderId="7" xfId="28" applyNumberFormat="1" applyFont="1" applyBorder="1"/>
    <xf numFmtId="170" fontId="8" fillId="0" borderId="7" xfId="28" applyNumberFormat="1" applyFont="1" applyBorder="1"/>
    <xf numFmtId="3" fontId="13" fillId="0" borderId="5" xfId="28" applyNumberFormat="1" applyFont="1" applyBorder="1"/>
    <xf numFmtId="3" fontId="8" fillId="0" borderId="5" xfId="28" applyNumberFormat="1" applyFont="1" applyBorder="1"/>
    <xf numFmtId="3" fontId="13" fillId="0" borderId="7" xfId="28" applyNumberFormat="1" applyFont="1" applyBorder="1"/>
    <xf numFmtId="171" fontId="13" fillId="0" borderId="6" xfId="28" applyNumberFormat="1" applyFont="1" applyBorder="1"/>
    <xf numFmtId="171" fontId="13" fillId="0" borderId="5" xfId="28" applyNumberFormat="1" applyFont="1" applyBorder="1"/>
    <xf numFmtId="171" fontId="13" fillId="0" borderId="7" xfId="28" applyNumberFormat="1" applyFont="1" applyBorder="1"/>
    <xf numFmtId="171" fontId="8" fillId="0" borderId="7" xfId="28" applyNumberFormat="1" applyFont="1" applyBorder="1"/>
    <xf numFmtId="171" fontId="8" fillId="0" borderId="5" xfId="28" applyNumberFormat="1" applyFont="1" applyBorder="1"/>
    <xf numFmtId="0" fontId="20" fillId="6" borderId="5" xfId="28" applyFont="1" applyFill="1" applyBorder="1" applyAlignment="1">
      <alignment horizontal="left"/>
    </xf>
    <xf numFmtId="0" fontId="31" fillId="6" borderId="5" xfId="28" applyFont="1" applyFill="1" applyBorder="1"/>
    <xf numFmtId="0" fontId="31" fillId="6" borderId="5" xfId="28" applyFont="1" applyFill="1" applyBorder="1" applyAlignment="1">
      <alignment horizontal="centerContinuous"/>
    </xf>
    <xf numFmtId="0" fontId="31" fillId="6" borderId="6" xfId="28" applyFont="1" applyFill="1" applyBorder="1" applyAlignment="1">
      <alignment horizontal="left"/>
    </xf>
    <xf numFmtId="0" fontId="31" fillId="6" borderId="6" xfId="28" applyFont="1" applyFill="1" applyBorder="1" applyAlignment="1">
      <alignment horizontal="center"/>
    </xf>
    <xf numFmtId="17" fontId="31" fillId="6" borderId="6" xfId="28" applyNumberFormat="1" applyFont="1" applyFill="1" applyBorder="1" applyAlignment="1">
      <alignment horizontal="center"/>
    </xf>
    <xf numFmtId="0" fontId="31" fillId="6" borderId="7" xfId="28" applyFont="1" applyFill="1" applyBorder="1" applyAlignment="1">
      <alignment horizontal="left"/>
    </xf>
    <xf numFmtId="0" fontId="31" fillId="6" borderId="7" xfId="28" applyFont="1" applyFill="1" applyBorder="1" applyAlignment="1">
      <alignment horizontal="center"/>
    </xf>
    <xf numFmtId="0" fontId="31" fillId="6" borderId="5" xfId="28" applyFont="1" applyFill="1" applyBorder="1" applyAlignment="1">
      <alignment horizontal="center"/>
    </xf>
    <xf numFmtId="2" fontId="13" fillId="0" borderId="0" xfId="0" applyNumberFormat="1" applyFont="1"/>
    <xf numFmtId="170" fontId="17" fillId="0" borderId="0" xfId="26" applyNumberFormat="1" applyFont="1"/>
    <xf numFmtId="0" fontId="27" fillId="0" borderId="0" xfId="21" applyFont="1"/>
    <xf numFmtId="0" fontId="0" fillId="0" borderId="39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41" xfId="0" applyBorder="1" applyAlignment="1">
      <alignment horizontal="center"/>
    </xf>
    <xf numFmtId="0" fontId="0" fillId="0" borderId="7" xfId="0" applyBorder="1" applyAlignment="1">
      <alignment horizontal="center"/>
    </xf>
    <xf numFmtId="183" fontId="13" fillId="0" borderId="9" xfId="0" applyNumberFormat="1" applyFont="1" applyBorder="1" applyAlignment="1">
      <alignment horizontal="center"/>
    </xf>
    <xf numFmtId="0" fontId="36" fillId="0" borderId="0" xfId="0" applyFont="1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181" fontId="0" fillId="0" borderId="0" xfId="33" applyNumberFormat="1" applyFont="1"/>
    <xf numFmtId="0" fontId="10" fillId="0" borderId="0" xfId="0" applyFont="1"/>
    <xf numFmtId="181" fontId="10" fillId="0" borderId="0" xfId="0" applyNumberFormat="1" applyFont="1"/>
    <xf numFmtId="0" fontId="0" fillId="0" borderId="0" xfId="0" applyAlignment="1">
      <alignment horizontal="left"/>
    </xf>
    <xf numFmtId="0" fontId="13" fillId="0" borderId="9" xfId="23" applyFont="1" applyBorder="1" applyAlignment="1">
      <alignment horizontal="left" vertical="center" wrapText="1"/>
    </xf>
    <xf numFmtId="0" fontId="13" fillId="0" borderId="9" xfId="23" applyFont="1" applyBorder="1"/>
    <xf numFmtId="164" fontId="13" fillId="0" borderId="0" xfId="0" applyNumberFormat="1" applyFont="1"/>
    <xf numFmtId="181" fontId="0" fillId="0" borderId="0" xfId="0" applyNumberFormat="1"/>
    <xf numFmtId="0" fontId="42" fillId="0" borderId="0" xfId="0" applyFont="1"/>
    <xf numFmtId="0" fontId="42" fillId="0" borderId="0" xfId="0" applyFont="1" applyAlignment="1">
      <alignment horizontal="left"/>
    </xf>
    <xf numFmtId="0" fontId="31" fillId="5" borderId="5" xfId="24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169" fontId="8" fillId="0" borderId="0" xfId="0" applyNumberFormat="1" applyFont="1" applyAlignment="1">
      <alignment horizontal="centerContinuous"/>
    </xf>
    <xf numFmtId="181" fontId="10" fillId="0" borderId="0" xfId="33" applyNumberFormat="1" applyFont="1"/>
    <xf numFmtId="14" fontId="0" fillId="0" borderId="0" xfId="0" applyNumberFormat="1" applyAlignment="1">
      <alignment horizontal="center"/>
    </xf>
    <xf numFmtId="172" fontId="37" fillId="0" borderId="0" xfId="0" applyNumberFormat="1" applyFont="1"/>
    <xf numFmtId="185" fontId="0" fillId="0" borderId="0" xfId="0" applyNumberFormat="1"/>
    <xf numFmtId="182" fontId="0" fillId="0" borderId="0" xfId="33" applyNumberFormat="1" applyFont="1"/>
    <xf numFmtId="164" fontId="0" fillId="0" borderId="0" xfId="33" applyNumberFormat="1" applyFont="1"/>
    <xf numFmtId="0" fontId="7" fillId="0" borderId="0" xfId="0" applyFont="1" applyAlignment="1">
      <alignment horizontal="center"/>
    </xf>
    <xf numFmtId="182" fontId="0" fillId="0" borderId="0" xfId="0" applyNumberFormat="1"/>
    <xf numFmtId="0" fontId="10" fillId="0" borderId="0" xfId="0" applyFont="1" applyAlignment="1">
      <alignment horizontal="center"/>
    </xf>
    <xf numFmtId="164" fontId="0" fillId="0" borderId="0" xfId="33" applyNumberFormat="1" applyFont="1" applyAlignment="1">
      <alignment horizontal="center"/>
    </xf>
    <xf numFmtId="184" fontId="0" fillId="0" borderId="0" xfId="33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81" fontId="0" fillId="0" borderId="0" xfId="33" applyNumberFormat="1" applyFont="1" applyAlignment="1">
      <alignment horizontal="center"/>
    </xf>
    <xf numFmtId="164" fontId="0" fillId="0" borderId="0" xfId="0" applyNumberFormat="1"/>
    <xf numFmtId="169" fontId="46" fillId="0" borderId="0" xfId="36" applyNumberFormat="1" applyFont="1" applyAlignment="1">
      <alignment horizontal="center"/>
    </xf>
    <xf numFmtId="171" fontId="46" fillId="0" borderId="0" xfId="36" applyNumberFormat="1" applyFont="1" applyAlignment="1">
      <alignment horizontal="center"/>
    </xf>
    <xf numFmtId="0" fontId="17" fillId="0" borderId="0" xfId="36" applyFont="1" applyAlignment="1">
      <alignment horizontal="center"/>
    </xf>
    <xf numFmtId="0" fontId="11" fillId="0" borderId="0" xfId="0" applyFont="1"/>
    <xf numFmtId="171" fontId="47" fillId="0" borderId="0" xfId="36" applyNumberFormat="1" applyFont="1"/>
    <xf numFmtId="171" fontId="11" fillId="0" borderId="0" xfId="0" applyNumberFormat="1" applyFont="1"/>
    <xf numFmtId="17" fontId="48" fillId="0" borderId="0" xfId="36" applyNumberFormat="1" applyFont="1" applyAlignment="1">
      <alignment horizontal="center"/>
    </xf>
    <xf numFmtId="0" fontId="49" fillId="0" borderId="0" xfId="0" applyFont="1"/>
    <xf numFmtId="171" fontId="50" fillId="0" borderId="0" xfId="36" applyNumberFormat="1" applyFont="1" applyAlignment="1">
      <alignment horizontal="center"/>
    </xf>
    <xf numFmtId="171" fontId="11" fillId="0" borderId="0" xfId="37" applyNumberFormat="1" applyFont="1"/>
    <xf numFmtId="170" fontId="11" fillId="0" borderId="0" xfId="16" applyNumberFormat="1" applyFont="1"/>
    <xf numFmtId="0" fontId="49" fillId="0" borderId="8" xfId="0" applyFont="1" applyBorder="1"/>
    <xf numFmtId="0" fontId="11" fillId="0" borderId="2" xfId="0" applyFont="1" applyBorder="1"/>
    <xf numFmtId="171" fontId="49" fillId="0" borderId="4" xfId="37" applyNumberFormat="1" applyFont="1" applyBorder="1"/>
    <xf numFmtId="171" fontId="49" fillId="0" borderId="0" xfId="37" applyNumberFormat="1" applyFont="1"/>
    <xf numFmtId="0" fontId="11" fillId="0" borderId="37" xfId="0" applyFont="1" applyBorder="1"/>
    <xf numFmtId="171" fontId="11" fillId="0" borderId="37" xfId="0" applyNumberFormat="1" applyFont="1" applyBorder="1"/>
    <xf numFmtId="0" fontId="11" fillId="0" borderId="8" xfId="0" applyFont="1" applyBorder="1"/>
    <xf numFmtId="171" fontId="49" fillId="0" borderId="2" xfId="37" applyNumberFormat="1" applyFont="1" applyBorder="1"/>
    <xf numFmtId="0" fontId="11" fillId="0" borderId="4" xfId="0" applyFont="1" applyBorder="1"/>
    <xf numFmtId="0" fontId="49" fillId="0" borderId="3" xfId="0" applyFont="1" applyBorder="1" applyAlignment="1">
      <alignment horizontal="center"/>
    </xf>
    <xf numFmtId="0" fontId="11" fillId="0" borderId="14" xfId="0" applyFont="1" applyBorder="1"/>
    <xf numFmtId="171" fontId="11" fillId="0" borderId="21" xfId="37" applyNumberFormat="1" applyFont="1" applyBorder="1"/>
    <xf numFmtId="0" fontId="11" fillId="0" borderId="19" xfId="0" applyFont="1" applyBorder="1"/>
    <xf numFmtId="0" fontId="11" fillId="0" borderId="5" xfId="0" applyFont="1" applyBorder="1"/>
    <xf numFmtId="0" fontId="11" fillId="0" borderId="10" xfId="0" applyFont="1" applyBorder="1"/>
    <xf numFmtId="0" fontId="11" fillId="0" borderId="9" xfId="0" applyFont="1" applyBorder="1"/>
    <xf numFmtId="0" fontId="11" fillId="0" borderId="6" xfId="0" applyFont="1" applyBorder="1"/>
    <xf numFmtId="169" fontId="11" fillId="0" borderId="10" xfId="38" applyNumberFormat="1" applyFont="1" applyBorder="1"/>
    <xf numFmtId="169" fontId="11" fillId="0" borderId="6" xfId="38" applyNumberFormat="1" applyFont="1" applyBorder="1"/>
    <xf numFmtId="171" fontId="11" fillId="0" borderId="6" xfId="37" applyNumberFormat="1" applyFont="1" applyBorder="1"/>
    <xf numFmtId="0" fontId="49" fillId="0" borderId="8" xfId="38" applyFont="1" applyBorder="1" applyAlignment="1">
      <alignment horizontal="left"/>
    </xf>
    <xf numFmtId="171" fontId="11" fillId="0" borderId="2" xfId="37" applyNumberFormat="1" applyFont="1" applyBorder="1"/>
    <xf numFmtId="171" fontId="49" fillId="0" borderId="3" xfId="37" applyNumberFormat="1" applyFont="1" applyBorder="1"/>
    <xf numFmtId="165" fontId="11" fillId="0" borderId="0" xfId="35" applyFont="1"/>
    <xf numFmtId="0" fontId="13" fillId="0" borderId="20" xfId="0" applyFont="1" applyBorder="1"/>
    <xf numFmtId="3" fontId="0" fillId="0" borderId="0" xfId="0" applyNumberFormat="1"/>
    <xf numFmtId="0" fontId="36" fillId="0" borderId="3" xfId="0" applyFont="1" applyBorder="1"/>
    <xf numFmtId="172" fontId="13" fillId="0" borderId="0" xfId="16" applyFont="1"/>
    <xf numFmtId="0" fontId="36" fillId="0" borderId="47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 wrapText="1"/>
    </xf>
    <xf numFmtId="14" fontId="13" fillId="7" borderId="10" xfId="0" applyNumberFormat="1" applyFont="1" applyFill="1" applyBorder="1" applyAlignment="1">
      <alignment horizontal="right"/>
    </xf>
    <xf numFmtId="0" fontId="51" fillId="0" borderId="0" xfId="0" applyFont="1"/>
    <xf numFmtId="181" fontId="36" fillId="0" borderId="3" xfId="0" applyNumberFormat="1" applyFont="1" applyBorder="1"/>
    <xf numFmtId="181" fontId="36" fillId="0" borderId="3" xfId="33" applyNumberFormat="1" applyFont="1" applyBorder="1"/>
    <xf numFmtId="0" fontId="0" fillId="0" borderId="8" xfId="0" applyBorder="1"/>
    <xf numFmtId="0" fontId="10" fillId="0" borderId="47" xfId="0" applyFont="1" applyBorder="1"/>
    <xf numFmtId="181" fontId="10" fillId="0" borderId="45" xfId="0" applyNumberFormat="1" applyFont="1" applyBorder="1"/>
    <xf numFmtId="9" fontId="13" fillId="0" borderId="0" xfId="31" applyFont="1"/>
    <xf numFmtId="181" fontId="10" fillId="0" borderId="46" xfId="0" applyNumberFormat="1" applyFont="1" applyBorder="1"/>
    <xf numFmtId="0" fontId="21" fillId="0" borderId="0" xfId="0" applyFont="1"/>
    <xf numFmtId="14" fontId="0" fillId="0" borderId="3" xfId="0" applyNumberFormat="1" applyBorder="1"/>
    <xf numFmtId="0" fontId="0" fillId="0" borderId="4" xfId="0" applyBorder="1" applyAlignment="1">
      <alignment horizontal="left"/>
    </xf>
    <xf numFmtId="164" fontId="0" fillId="0" borderId="42" xfId="33" applyNumberFormat="1" applyFont="1" applyBorder="1"/>
    <xf numFmtId="0" fontId="0" fillId="0" borderId="4" xfId="0" applyBorder="1" applyAlignment="1">
      <alignment horizontal="center"/>
    </xf>
    <xf numFmtId="182" fontId="0" fillId="0" borderId="3" xfId="33" applyNumberFormat="1" applyFont="1" applyBorder="1"/>
    <xf numFmtId="165" fontId="13" fillId="0" borderId="0" xfId="35" applyFont="1"/>
    <xf numFmtId="3" fontId="13" fillId="0" borderId="3" xfId="0" applyNumberFormat="1" applyFont="1" applyBorder="1"/>
    <xf numFmtId="14" fontId="0" fillId="0" borderId="7" xfId="0" applyNumberFormat="1" applyBorder="1" applyAlignment="1">
      <alignment horizontal="center"/>
    </xf>
    <xf numFmtId="181" fontId="0" fillId="0" borderId="3" xfId="33" applyNumberFormat="1" applyFont="1" applyBorder="1"/>
    <xf numFmtId="0" fontId="0" fillId="0" borderId="43" xfId="0" applyBorder="1" applyAlignment="1">
      <alignment horizontal="center"/>
    </xf>
    <xf numFmtId="0" fontId="0" fillId="0" borderId="7" xfId="0" applyBorder="1"/>
    <xf numFmtId="14" fontId="0" fillId="0" borderId="7" xfId="0" applyNumberFormat="1" applyBorder="1"/>
    <xf numFmtId="0" fontId="36" fillId="0" borderId="7" xfId="0" applyFont="1" applyBorder="1"/>
    <xf numFmtId="181" fontId="0" fillId="0" borderId="7" xfId="33" applyNumberFormat="1" applyFont="1" applyBorder="1"/>
    <xf numFmtId="181" fontId="10" fillId="0" borderId="7" xfId="33" applyNumberFormat="1" applyFont="1" applyBorder="1"/>
    <xf numFmtId="166" fontId="0" fillId="0" borderId="7" xfId="33" applyFont="1" applyBorder="1"/>
    <xf numFmtId="14" fontId="0" fillId="0" borderId="43" xfId="0" applyNumberFormat="1" applyBorder="1"/>
    <xf numFmtId="0" fontId="36" fillId="0" borderId="43" xfId="0" applyFont="1" applyBorder="1"/>
    <xf numFmtId="0" fontId="0" fillId="0" borderId="43" xfId="0" applyBorder="1"/>
    <xf numFmtId="181" fontId="0" fillId="0" borderId="43" xfId="33" applyNumberFormat="1" applyFont="1" applyBorder="1"/>
    <xf numFmtId="166" fontId="0" fillId="0" borderId="43" xfId="33" applyFont="1" applyBorder="1"/>
    <xf numFmtId="181" fontId="10" fillId="0" borderId="43" xfId="33" applyNumberFormat="1" applyFont="1" applyBorder="1"/>
    <xf numFmtId="0" fontId="0" fillId="0" borderId="0" xfId="0" applyAlignment="1">
      <alignment horizontal="right"/>
    </xf>
    <xf numFmtId="0" fontId="0" fillId="0" borderId="51" xfId="0" applyBorder="1"/>
    <xf numFmtId="170" fontId="8" fillId="0" borderId="0" xfId="0" applyNumberFormat="1" applyFont="1" applyAlignment="1">
      <alignment horizontal="centerContinuous"/>
    </xf>
    <xf numFmtId="0" fontId="20" fillId="6" borderId="5" xfId="27" applyFont="1" applyFill="1" applyBorder="1"/>
    <xf numFmtId="0" fontId="31" fillId="6" borderId="55" xfId="27" applyFont="1" applyFill="1" applyBorder="1" applyAlignment="1">
      <alignment horizontal="centerContinuous"/>
    </xf>
    <xf numFmtId="0" fontId="31" fillId="6" borderId="56" xfId="27" applyFont="1" applyFill="1" applyBorder="1" applyAlignment="1">
      <alignment horizontal="centerContinuous"/>
    </xf>
    <xf numFmtId="0" fontId="31" fillId="6" borderId="57" xfId="27" applyFont="1" applyFill="1" applyBorder="1" applyAlignment="1">
      <alignment horizontal="centerContinuous"/>
    </xf>
    <xf numFmtId="0" fontId="10" fillId="0" borderId="3" xfId="0" applyFont="1" applyBorder="1" applyAlignment="1">
      <alignment horizontal="center"/>
    </xf>
    <xf numFmtId="0" fontId="27" fillId="0" borderId="0" xfId="21" applyFont="1" applyAlignment="1">
      <alignment horizontal="right"/>
    </xf>
    <xf numFmtId="169" fontId="46" fillId="0" borderId="0" xfId="36" applyNumberFormat="1" applyFont="1"/>
    <xf numFmtId="169" fontId="46" fillId="0" borderId="0" xfId="36" applyNumberFormat="1" applyFont="1" applyAlignment="1">
      <alignment horizontal="right"/>
    </xf>
    <xf numFmtId="0" fontId="8" fillId="0" borderId="0" xfId="28" applyFont="1"/>
    <xf numFmtId="0" fontId="8" fillId="0" borderId="0" xfId="28" applyFont="1" applyAlignment="1">
      <alignment horizontal="right"/>
    </xf>
    <xf numFmtId="169" fontId="46" fillId="0" borderId="0" xfId="36" applyNumberFormat="1" applyFont="1" applyAlignment="1">
      <alignment horizontal="left"/>
    </xf>
    <xf numFmtId="0" fontId="8" fillId="0" borderId="0" xfId="28" applyFont="1" applyAlignment="1">
      <alignment horizontal="left"/>
    </xf>
    <xf numFmtId="0" fontId="8" fillId="0" borderId="0" xfId="27" applyFont="1" applyAlignment="1">
      <alignment horizontal="left"/>
    </xf>
    <xf numFmtId="0" fontId="8" fillId="0" borderId="0" xfId="27" applyFont="1" applyAlignment="1">
      <alignment horizontal="right"/>
    </xf>
    <xf numFmtId="0" fontId="27" fillId="0" borderId="0" xfId="21" applyFont="1" applyAlignment="1">
      <alignment horizontal="left"/>
    </xf>
    <xf numFmtId="169" fontId="13" fillId="0" borderId="20" xfId="29" applyNumberFormat="1" applyFont="1" applyBorder="1"/>
    <xf numFmtId="0" fontId="53" fillId="0" borderId="0" xfId="0" applyFont="1" applyAlignment="1">
      <alignment vertical="center"/>
    </xf>
    <xf numFmtId="0" fontId="31" fillId="4" borderId="5" xfId="25" applyFont="1" applyFill="1" applyBorder="1" applyAlignment="1">
      <alignment horizontal="center" vertical="center" wrapText="1"/>
    </xf>
    <xf numFmtId="166" fontId="0" fillId="0" borderId="3" xfId="33" applyFont="1" applyBorder="1"/>
    <xf numFmtId="181" fontId="10" fillId="0" borderId="3" xfId="33" applyNumberFormat="1" applyFont="1" applyBorder="1"/>
    <xf numFmtId="14" fontId="10" fillId="0" borderId="50" xfId="0" applyNumberFormat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164" fontId="10" fillId="0" borderId="3" xfId="33" applyNumberFormat="1" applyFont="1" applyBorder="1" applyAlignment="1">
      <alignment horizontal="center"/>
    </xf>
    <xf numFmtId="14" fontId="10" fillId="0" borderId="48" xfId="0" applyNumberFormat="1" applyFont="1" applyBorder="1" applyAlignment="1">
      <alignment horizontal="center"/>
    </xf>
    <xf numFmtId="166" fontId="10" fillId="0" borderId="8" xfId="33" applyFont="1" applyBorder="1" applyAlignment="1">
      <alignment horizontal="center"/>
    </xf>
    <xf numFmtId="0" fontId="10" fillId="0" borderId="42" xfId="0" applyFont="1" applyBorder="1"/>
    <xf numFmtId="164" fontId="10" fillId="0" borderId="5" xfId="33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54" xfId="0" applyFont="1" applyBorder="1"/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4" fontId="10" fillId="0" borderId="53" xfId="0" applyNumberFormat="1" applyFont="1" applyBorder="1" applyAlignment="1">
      <alignment horizontal="center"/>
    </xf>
    <xf numFmtId="165" fontId="13" fillId="0" borderId="5" xfId="63" applyFont="1" applyBorder="1" applyAlignment="1">
      <alignment horizontal="center" vertical="center" wrapText="1"/>
    </xf>
    <xf numFmtId="165" fontId="13" fillId="0" borderId="9" xfId="63" applyFont="1" applyBorder="1" applyAlignment="1">
      <alignment horizontal="center" vertical="center" wrapText="1"/>
    </xf>
    <xf numFmtId="165" fontId="8" fillId="0" borderId="9" xfId="23" applyNumberFormat="1" applyFont="1" applyBorder="1" applyAlignment="1">
      <alignment horizontal="center" vertical="center" wrapText="1"/>
    </xf>
    <xf numFmtId="165" fontId="13" fillId="0" borderId="6" xfId="63" applyFont="1" applyFill="1" applyBorder="1"/>
    <xf numFmtId="165" fontId="13" fillId="0" borderId="9" xfId="63" applyFont="1" applyFill="1" applyBorder="1"/>
    <xf numFmtId="165" fontId="13" fillId="0" borderId="7" xfId="63" applyFont="1" applyFill="1" applyBorder="1"/>
    <xf numFmtId="170" fontId="8" fillId="0" borderId="13" xfId="17" applyNumberFormat="1" applyFont="1" applyFill="1" applyBorder="1"/>
    <xf numFmtId="170" fontId="8" fillId="7" borderId="13" xfId="17" applyNumberFormat="1" applyFont="1" applyFill="1" applyBorder="1"/>
    <xf numFmtId="170" fontId="8" fillId="0" borderId="11" xfId="17" applyNumberFormat="1" applyFont="1" applyFill="1" applyBorder="1"/>
    <xf numFmtId="170" fontId="8" fillId="0" borderId="58" xfId="17" applyNumberFormat="1" applyFont="1" applyFill="1" applyBorder="1"/>
    <xf numFmtId="170" fontId="8" fillId="0" borderId="3" xfId="17" applyNumberFormat="1" applyFont="1" applyFill="1" applyBorder="1"/>
    <xf numFmtId="1" fontId="0" fillId="0" borderId="0" xfId="63" applyNumberFormat="1" applyFont="1"/>
    <xf numFmtId="0" fontId="0" fillId="0" borderId="20" xfId="0" applyBorder="1" applyAlignment="1">
      <alignment horizontal="left"/>
    </xf>
    <xf numFmtId="0" fontId="0" fillId="0" borderId="20" xfId="0" applyBorder="1" applyAlignment="1">
      <alignment horizontal="center"/>
    </xf>
    <xf numFmtId="182" fontId="0" fillId="0" borderId="7" xfId="33" applyNumberFormat="1" applyFont="1" applyBorder="1"/>
    <xf numFmtId="165" fontId="13" fillId="7" borderId="9" xfId="63" applyFont="1" applyFill="1" applyBorder="1" applyAlignment="1">
      <alignment horizontal="center" vertical="center" wrapText="1"/>
    </xf>
    <xf numFmtId="0" fontId="31" fillId="4" borderId="6" xfId="23" applyFont="1" applyFill="1" applyBorder="1" applyAlignment="1">
      <alignment horizontal="center" vertical="center" wrapText="1"/>
    </xf>
    <xf numFmtId="169" fontId="13" fillId="7" borderId="9" xfId="29" applyNumberFormat="1" applyFont="1" applyFill="1" applyBorder="1"/>
    <xf numFmtId="1" fontId="0" fillId="7" borderId="0" xfId="35" applyNumberFormat="1" applyFont="1" applyFill="1" applyAlignment="1">
      <alignment horizontal="center"/>
    </xf>
    <xf numFmtId="0" fontId="0" fillId="0" borderId="59" xfId="0" applyBorder="1"/>
    <xf numFmtId="0" fontId="31" fillId="5" borderId="8" xfId="24" applyFont="1" applyFill="1" applyBorder="1" applyAlignment="1">
      <alignment horizontal="center" vertical="center" wrapText="1"/>
    </xf>
    <xf numFmtId="0" fontId="55" fillId="0" borderId="0" xfId="0" applyFont="1"/>
    <xf numFmtId="0" fontId="56" fillId="0" borderId="0" xfId="0" applyFont="1"/>
    <xf numFmtId="3" fontId="55" fillId="0" borderId="0" xfId="0" applyNumberFormat="1" applyFont="1"/>
    <xf numFmtId="0" fontId="57" fillId="0" borderId="60" xfId="0" applyFont="1" applyBorder="1"/>
    <xf numFmtId="0" fontId="58" fillId="0" borderId="61" xfId="0" applyFont="1" applyBorder="1"/>
    <xf numFmtId="0" fontId="58" fillId="0" borderId="62" xfId="0" applyFont="1" applyBorder="1"/>
    <xf numFmtId="3" fontId="59" fillId="0" borderId="62" xfId="0" applyNumberFormat="1" applyFont="1" applyBorder="1" applyAlignment="1">
      <alignment horizontal="right"/>
    </xf>
    <xf numFmtId="3" fontId="58" fillId="0" borderId="61" xfId="0" applyNumberFormat="1" applyFont="1" applyBorder="1"/>
    <xf numFmtId="3" fontId="58" fillId="0" borderId="62" xfId="0" applyNumberFormat="1" applyFont="1" applyBorder="1"/>
    <xf numFmtId="3" fontId="59" fillId="8" borderId="62" xfId="0" applyNumberFormat="1" applyFont="1" applyFill="1" applyBorder="1" applyAlignment="1">
      <alignment horizontal="right"/>
    </xf>
    <xf numFmtId="3" fontId="59" fillId="9" borderId="62" xfId="0" applyNumberFormat="1" applyFont="1" applyFill="1" applyBorder="1" applyAlignment="1">
      <alignment horizontal="right"/>
    </xf>
    <xf numFmtId="0" fontId="58" fillId="0" borderId="63" xfId="0" applyFont="1" applyBorder="1"/>
    <xf numFmtId="0" fontId="58" fillId="0" borderId="64" xfId="0" applyFont="1" applyBorder="1"/>
    <xf numFmtId="3" fontId="59" fillId="0" borderId="64" xfId="0" applyNumberFormat="1" applyFont="1" applyBorder="1" applyAlignment="1">
      <alignment horizontal="right"/>
    </xf>
    <xf numFmtId="3" fontId="59" fillId="9" borderId="64" xfId="0" applyNumberFormat="1" applyFont="1" applyFill="1" applyBorder="1" applyAlignment="1">
      <alignment horizontal="right"/>
    </xf>
    <xf numFmtId="3" fontId="58" fillId="0" borderId="63" xfId="0" applyNumberFormat="1" applyFont="1" applyBorder="1"/>
    <xf numFmtId="3" fontId="58" fillId="0" borderId="64" xfId="0" applyNumberFormat="1" applyFont="1" applyBorder="1"/>
    <xf numFmtId="0" fontId="58" fillId="0" borderId="0" xfId="0" applyFont="1"/>
    <xf numFmtId="3" fontId="59" fillId="8" borderId="64" xfId="0" applyNumberFormat="1" applyFont="1" applyFill="1" applyBorder="1" applyAlignment="1">
      <alignment horizontal="right"/>
    </xf>
    <xf numFmtId="3" fontId="59" fillId="10" borderId="62" xfId="0" applyNumberFormat="1" applyFont="1" applyFill="1" applyBorder="1" applyAlignment="1">
      <alignment horizontal="right"/>
    </xf>
    <xf numFmtId="3" fontId="59" fillId="11" borderId="62" xfId="0" applyNumberFormat="1" applyFont="1" applyFill="1" applyBorder="1" applyAlignment="1">
      <alignment horizontal="right"/>
    </xf>
    <xf numFmtId="0" fontId="60" fillId="0" borderId="0" xfId="0" applyFont="1"/>
    <xf numFmtId="3" fontId="59" fillId="12" borderId="62" xfId="0" applyNumberFormat="1" applyFont="1" applyFill="1" applyBorder="1" applyAlignment="1">
      <alignment horizontal="right"/>
    </xf>
    <xf numFmtId="0" fontId="61" fillId="13" borderId="0" xfId="0" applyFont="1" applyFill="1"/>
    <xf numFmtId="3" fontId="59" fillId="14" borderId="62" xfId="0" applyNumberFormat="1" applyFont="1" applyFill="1" applyBorder="1" applyAlignment="1">
      <alignment horizontal="right"/>
    </xf>
    <xf numFmtId="3" fontId="59" fillId="15" borderId="62" xfId="0" applyNumberFormat="1" applyFont="1" applyFill="1" applyBorder="1" applyAlignment="1">
      <alignment horizontal="right"/>
    </xf>
    <xf numFmtId="0" fontId="60" fillId="15" borderId="0" xfId="0" applyFont="1" applyFill="1"/>
    <xf numFmtId="3" fontId="59" fillId="16" borderId="62" xfId="0" applyNumberFormat="1" applyFont="1" applyFill="1" applyBorder="1" applyAlignment="1">
      <alignment horizontal="right"/>
    </xf>
    <xf numFmtId="0" fontId="60" fillId="16" borderId="0" xfId="0" applyFont="1" applyFill="1"/>
    <xf numFmtId="3" fontId="58" fillId="17" borderId="0" xfId="0" applyNumberFormat="1" applyFont="1" applyFill="1"/>
    <xf numFmtId="0" fontId="57" fillId="0" borderId="65" xfId="0" applyFont="1" applyBorder="1"/>
    <xf numFmtId="0" fontId="59" fillId="0" borderId="66" xfId="0" applyFont="1" applyBorder="1"/>
    <xf numFmtId="14" fontId="59" fillId="0" borderId="66" xfId="0" applyNumberFormat="1" applyFont="1" applyBorder="1"/>
    <xf numFmtId="0" fontId="59" fillId="8" borderId="66" xfId="0" applyFont="1" applyFill="1" applyBorder="1"/>
    <xf numFmtId="0" fontId="59" fillId="9" borderId="66" xfId="0" applyFont="1" applyFill="1" applyBorder="1"/>
    <xf numFmtId="0" fontId="59" fillId="9" borderId="37" xfId="0" applyFont="1" applyFill="1" applyBorder="1"/>
    <xf numFmtId="0" fontId="59" fillId="8" borderId="37" xfId="0" applyFont="1" applyFill="1" applyBorder="1"/>
    <xf numFmtId="0" fontId="59" fillId="10" borderId="66" xfId="0" applyFont="1" applyFill="1" applyBorder="1"/>
    <xf numFmtId="0" fontId="59" fillId="11" borderId="66" xfId="0" applyFont="1" applyFill="1" applyBorder="1"/>
    <xf numFmtId="0" fontId="59" fillId="12" borderId="66" xfId="0" applyFont="1" applyFill="1" applyBorder="1"/>
    <xf numFmtId="0" fontId="59" fillId="14" borderId="66" xfId="0" applyFont="1" applyFill="1" applyBorder="1"/>
    <xf numFmtId="0" fontId="59" fillId="15" borderId="66" xfId="0" applyFont="1" applyFill="1" applyBorder="1"/>
    <xf numFmtId="0" fontId="59" fillId="16" borderId="66" xfId="0" applyFont="1" applyFill="1" applyBorder="1"/>
    <xf numFmtId="0" fontId="58" fillId="0" borderId="3" xfId="0" applyFont="1" applyBorder="1"/>
    <xf numFmtId="0" fontId="58" fillId="8" borderId="3" xfId="0" applyFont="1" applyFill="1" applyBorder="1"/>
    <xf numFmtId="0" fontId="60" fillId="0" borderId="3" xfId="0" applyFont="1" applyBorder="1"/>
    <xf numFmtId="0" fontId="58" fillId="9" borderId="3" xfId="0" applyFont="1" applyFill="1" applyBorder="1"/>
    <xf numFmtId="0" fontId="60" fillId="10" borderId="3" xfId="0" applyFont="1" applyFill="1" applyBorder="1"/>
    <xf numFmtId="0" fontId="60" fillId="11" borderId="3" xfId="0" applyFont="1" applyFill="1" applyBorder="1"/>
    <xf numFmtId="0" fontId="58" fillId="12" borderId="3" xfId="0" applyFont="1" applyFill="1" applyBorder="1"/>
    <xf numFmtId="0" fontId="58" fillId="14" borderId="3" xfId="0" applyFont="1" applyFill="1" applyBorder="1"/>
    <xf numFmtId="0" fontId="60" fillId="15" borderId="3" xfId="0" applyFont="1" applyFill="1" applyBorder="1"/>
    <xf numFmtId="0" fontId="60" fillId="16" borderId="3" xfId="0" applyFont="1" applyFill="1" applyBorder="1"/>
    <xf numFmtId="0" fontId="58" fillId="8" borderId="7" xfId="0" applyFont="1" applyFill="1" applyBorder="1"/>
    <xf numFmtId="0" fontId="58" fillId="9" borderId="43" xfId="0" applyFont="1" applyFill="1" applyBorder="1"/>
    <xf numFmtId="0" fontId="58" fillId="8" borderId="43" xfId="0" applyFont="1" applyFill="1" applyBorder="1"/>
    <xf numFmtId="0" fontId="60" fillId="0" borderId="7" xfId="0" applyFont="1" applyBorder="1"/>
    <xf numFmtId="0" fontId="62" fillId="0" borderId="0" xfId="21" applyFont="1"/>
    <xf numFmtId="0" fontId="63" fillId="0" borderId="0" xfId="27" applyFont="1" applyAlignment="1">
      <alignment horizontal="centerContinuous"/>
    </xf>
    <xf numFmtId="0" fontId="64" fillId="0" borderId="0" xfId="27" applyFont="1" applyAlignment="1">
      <alignment horizontal="centerContinuous"/>
    </xf>
    <xf numFmtId="0" fontId="65" fillId="0" borderId="0" xfId="26" applyFont="1"/>
    <xf numFmtId="3" fontId="13" fillId="0" borderId="67" xfId="0" applyNumberFormat="1" applyFont="1" applyBorder="1"/>
    <xf numFmtId="0" fontId="8" fillId="0" borderId="68" xfId="0" applyFont="1" applyBorder="1"/>
    <xf numFmtId="0" fontId="58" fillId="0" borderId="61" xfId="0" applyFont="1" applyBorder="1" applyAlignment="1">
      <alignment horizontal="left"/>
    </xf>
    <xf numFmtId="170" fontId="13" fillId="0" borderId="0" xfId="0" applyNumberFormat="1" applyFont="1" applyFill="1"/>
    <xf numFmtId="0" fontId="35" fillId="0" borderId="0" xfId="21" applyFont="1" applyAlignment="1">
      <alignment horizontal="center"/>
    </xf>
    <xf numFmtId="0" fontId="29" fillId="0" borderId="0" xfId="21" applyFont="1" applyAlignment="1">
      <alignment horizontal="center"/>
    </xf>
    <xf numFmtId="0" fontId="30" fillId="0" borderId="0" xfId="21" applyFont="1" applyAlignment="1">
      <alignment horizontal="right"/>
    </xf>
    <xf numFmtId="0" fontId="26" fillId="0" borderId="0" xfId="21" applyFont="1" applyAlignment="1">
      <alignment horizontal="center"/>
    </xf>
    <xf numFmtId="0" fontId="27" fillId="0" borderId="0" xfId="21" applyFont="1" applyAlignment="1">
      <alignment horizontal="center"/>
    </xf>
    <xf numFmtId="0" fontId="28" fillId="0" borderId="0" xfId="21" applyFont="1" applyAlignment="1">
      <alignment horizontal="center"/>
    </xf>
    <xf numFmtId="0" fontId="15" fillId="0" borderId="50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5" fillId="0" borderId="52" xfId="0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49" fillId="0" borderId="34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62" fillId="0" borderId="0" xfId="21" applyFont="1" applyAlignment="1">
      <alignment horizontal="center"/>
    </xf>
    <xf numFmtId="169" fontId="46" fillId="0" borderId="0" xfId="36" applyNumberFormat="1" applyFont="1" applyAlignment="1">
      <alignment horizontal="center"/>
    </xf>
    <xf numFmtId="14" fontId="31" fillId="4" borderId="2" xfId="21" applyNumberFormat="1" applyFont="1" applyFill="1" applyBorder="1" applyAlignment="1">
      <alignment horizontal="center"/>
    </xf>
    <xf numFmtId="14" fontId="31" fillId="4" borderId="4" xfId="21" applyNumberFormat="1" applyFont="1" applyFill="1" applyBorder="1" applyAlignment="1">
      <alignment horizontal="center"/>
    </xf>
    <xf numFmtId="0" fontId="8" fillId="0" borderId="0" xfId="28" applyFont="1" applyAlignment="1">
      <alignment horizontal="center"/>
    </xf>
    <xf numFmtId="0" fontId="31" fillId="6" borderId="8" xfId="28" applyFont="1" applyFill="1" applyBorder="1" applyAlignment="1">
      <alignment horizontal="center"/>
    </xf>
    <xf numFmtId="0" fontId="31" fillId="6" borderId="4" xfId="28" applyFont="1" applyFill="1" applyBorder="1" applyAlignment="1">
      <alignment horizontal="center"/>
    </xf>
    <xf numFmtId="0" fontId="8" fillId="0" borderId="0" xfId="27" applyFont="1" applyAlignment="1">
      <alignment horizontal="center"/>
    </xf>
    <xf numFmtId="0" fontId="65" fillId="0" borderId="0" xfId="26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65" fillId="0" borderId="0" xfId="22" applyFont="1" applyAlignment="1">
      <alignment horizontal="center"/>
    </xf>
    <xf numFmtId="0" fontId="8" fillId="0" borderId="0" xfId="22" applyFont="1" applyAlignment="1">
      <alignment horizontal="center"/>
    </xf>
    <xf numFmtId="0" fontId="21" fillId="0" borderId="0" xfId="0" applyFont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6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1" fillId="4" borderId="8" xfId="0" applyFont="1" applyFill="1" applyBorder="1" applyAlignment="1">
      <alignment horizontal="center"/>
    </xf>
    <xf numFmtId="0" fontId="31" fillId="4" borderId="2" xfId="0" applyFont="1" applyFill="1" applyBorder="1" applyAlignment="1">
      <alignment horizontal="center"/>
    </xf>
    <xf numFmtId="0" fontId="31" fillId="4" borderId="4" xfId="0" applyFont="1" applyFill="1" applyBorder="1" applyAlignment="1">
      <alignment horizontal="center"/>
    </xf>
    <xf numFmtId="0" fontId="31" fillId="5" borderId="5" xfId="24" applyFont="1" applyFill="1" applyBorder="1" applyAlignment="1">
      <alignment horizontal="center" vertical="center" wrapText="1"/>
    </xf>
    <xf numFmtId="0" fontId="31" fillId="5" borderId="7" xfId="24" applyFont="1" applyFill="1" applyBorder="1" applyAlignment="1">
      <alignment horizontal="center" vertical="center" wrapText="1"/>
    </xf>
    <xf numFmtId="0" fontId="8" fillId="0" borderId="0" xfId="25" applyFont="1" applyAlignment="1">
      <alignment horizontal="center"/>
    </xf>
    <xf numFmtId="0" fontId="65" fillId="0" borderId="0" xfId="23" applyFont="1" applyAlignment="1">
      <alignment horizontal="center"/>
    </xf>
    <xf numFmtId="0" fontId="8" fillId="0" borderId="0" xfId="23" applyFont="1" applyAlignment="1">
      <alignment horizontal="center"/>
    </xf>
  </cellXfs>
  <cellStyles count="297">
    <cellStyle name="_x0007__x001c_" xfId="1" xr:uid="{00000000-0005-0000-0000-000000000000}"/>
    <cellStyle name="_x0004_¥" xfId="2" xr:uid="{00000000-0005-0000-0000-000001000000}"/>
    <cellStyle name="Comma [0]_Análisis OC" xfId="3" xr:uid="{00000000-0005-0000-0000-000002000000}"/>
    <cellStyle name="Comma_Análisis OC" xfId="4" xr:uid="{00000000-0005-0000-0000-000003000000}"/>
    <cellStyle name="Currency [0]_Análisis OC" xfId="5" xr:uid="{00000000-0005-0000-0000-000004000000}"/>
    <cellStyle name="Currency_Análisis OC" xfId="6" xr:uid="{00000000-0005-0000-0000-000005000000}"/>
    <cellStyle name="Estilo 1" xfId="7" xr:uid="{00000000-0005-0000-0000-000006000000}"/>
    <cellStyle name="Euro" xfId="8" xr:uid="{00000000-0005-0000-0000-000007000000}"/>
    <cellStyle name="Grey" xfId="9" xr:uid="{00000000-0005-0000-0000-000008000000}"/>
    <cellStyle name="Header1" xfId="10" xr:uid="{00000000-0005-0000-0000-000009000000}"/>
    <cellStyle name="Header2" xfId="11" xr:uid="{00000000-0005-0000-0000-00000A000000}"/>
    <cellStyle name="Hipervínculo 2" xfId="41" xr:uid="{00000000-0005-0000-0000-00000C000000}"/>
    <cellStyle name="Hipervínculo 3" xfId="109" xr:uid="{432185DE-46FC-401A-8AFD-42E78CDE8476}"/>
    <cellStyle name="Input [yellow]" xfId="12" xr:uid="{00000000-0005-0000-0000-00000D000000}"/>
    <cellStyle name="Millares" xfId="13" builtinId="3"/>
    <cellStyle name="Millares [0]" xfId="35" builtinId="6"/>
    <cellStyle name="Millares [0] 10" xfId="231" xr:uid="{3917F62C-CBF5-461A-BEDD-5264E7B08893}"/>
    <cellStyle name="Millares [0] 2" xfId="46" xr:uid="{00000000-0005-0000-0000-000010000000}"/>
    <cellStyle name="Millares [0] 2 2" xfId="66" xr:uid="{00000000-0005-0000-0000-000011000000}"/>
    <cellStyle name="Millares [0] 2 2 2" xfId="96" xr:uid="{00000000-0005-0000-0000-000012000000}"/>
    <cellStyle name="Millares [0] 2 2 2 2" xfId="161" xr:uid="{8F7D5F50-5A7A-4390-8C15-E440E9139363}"/>
    <cellStyle name="Millares [0] 2 2 2 3" xfId="222" xr:uid="{91200C10-EE84-4BDE-B39F-0C1DC540CFCD}"/>
    <cellStyle name="Millares [0] 2 2 2 4" xfId="282" xr:uid="{28731A8A-7C68-41E0-AAEF-B83E734F274C}"/>
    <cellStyle name="Millares [0] 2 2 3" xfId="136" xr:uid="{92F92DFE-40CA-488F-96D0-CB3FAFA5C905}"/>
    <cellStyle name="Millares [0] 2 2 4" xfId="197" xr:uid="{6558DB54-D247-46BF-B154-2354298730FA}"/>
    <cellStyle name="Millares [0] 2 2 5" xfId="256" xr:uid="{9D50DEB1-6063-4636-9C0A-27E2B90BE008}"/>
    <cellStyle name="Millares [0] 2 3" xfId="80" xr:uid="{00000000-0005-0000-0000-000013000000}"/>
    <cellStyle name="Millares [0] 2 3 2" xfId="145" xr:uid="{DC2DC85E-2F6C-4AF8-B7D3-F30C07857E74}"/>
    <cellStyle name="Millares [0] 2 3 3" xfId="206" xr:uid="{5DCE0346-A337-4746-B075-328A36C6F1FE}"/>
    <cellStyle name="Millares [0] 2 3 4" xfId="266" xr:uid="{2E34A383-D010-46C5-9492-EFBC419BD08A}"/>
    <cellStyle name="Millares [0] 2 4" xfId="120" xr:uid="{B345266B-77F1-4C33-B266-34822C7F25C1}"/>
    <cellStyle name="Millares [0] 2 5" xfId="181" xr:uid="{3405B611-178A-43BC-AB47-3CBE554A2235}"/>
    <cellStyle name="Millares [0] 2 6" xfId="240" xr:uid="{E28F607D-FD1D-4C2D-AF10-504E2C80D698}"/>
    <cellStyle name="Millares [0] 3" xfId="52" xr:uid="{00000000-0005-0000-0000-000014000000}"/>
    <cellStyle name="Millares [0] 3 2" xfId="70" xr:uid="{00000000-0005-0000-0000-000015000000}"/>
    <cellStyle name="Millares [0] 3 2 2" xfId="100" xr:uid="{00000000-0005-0000-0000-000016000000}"/>
    <cellStyle name="Millares [0] 3 2 2 2" xfId="165" xr:uid="{C9B0DD4F-C242-499D-AFDF-84CD4DE06FC9}"/>
    <cellStyle name="Millares [0] 3 2 2 3" xfId="226" xr:uid="{F590C87C-5355-4EBB-A6E3-6336A5FCD34B}"/>
    <cellStyle name="Millares [0] 3 2 2 4" xfId="286" xr:uid="{BC1D4517-9DEE-43E5-BB5A-32E6F80948E7}"/>
    <cellStyle name="Millares [0] 3 2 3" xfId="140" xr:uid="{20C44974-0245-438B-9127-74C565F72965}"/>
    <cellStyle name="Millares [0] 3 2 4" xfId="201" xr:uid="{86257183-2AF2-496F-BF77-085B59205391}"/>
    <cellStyle name="Millares [0] 3 2 5" xfId="260" xr:uid="{4F9D6FAB-A389-4CEF-AD83-B60D50B42D2D}"/>
    <cellStyle name="Millares [0] 3 3" xfId="84" xr:uid="{00000000-0005-0000-0000-000017000000}"/>
    <cellStyle name="Millares [0] 3 3 2" xfId="149" xr:uid="{DFF4A654-B3D5-4B3C-AC90-36A3259C40CB}"/>
    <cellStyle name="Millares [0] 3 3 3" xfId="210" xr:uid="{FDCD227D-5308-4631-A325-833E952D16EB}"/>
    <cellStyle name="Millares [0] 3 3 4" xfId="270" xr:uid="{B82C3663-9DB4-42ED-9755-D80945DF4808}"/>
    <cellStyle name="Millares [0] 3 4" xfId="124" xr:uid="{A76C8E6A-BE8B-469D-949C-1E6EEC6F9F66}"/>
    <cellStyle name="Millares [0] 3 5" xfId="185" xr:uid="{EFAEEC80-B89C-4684-9C38-88EC300EF19E}"/>
    <cellStyle name="Millares [0] 3 6" xfId="244" xr:uid="{39E50C52-48B3-47E6-AFA4-188AED63A625}"/>
    <cellStyle name="Millares [0] 4" xfId="58" xr:uid="{00000000-0005-0000-0000-000018000000}"/>
    <cellStyle name="Millares [0] 4 2" xfId="89" xr:uid="{00000000-0005-0000-0000-000019000000}"/>
    <cellStyle name="Millares [0] 4 2 2" xfId="154" xr:uid="{694B597B-59BD-4F85-AE34-11995F382035}"/>
    <cellStyle name="Millares [0] 4 2 3" xfId="215" xr:uid="{2D55F926-0D65-4921-A997-A972D0072F6B}"/>
    <cellStyle name="Millares [0] 4 2 4" xfId="275" xr:uid="{56223931-1B5F-429E-A042-CF1596915EBF}"/>
    <cellStyle name="Millares [0] 4 3" xfId="129" xr:uid="{D3F5B091-20F0-437F-9595-18E761DF58FB}"/>
    <cellStyle name="Millares [0] 4 4" xfId="190" xr:uid="{DBAB354A-ECB3-4064-94D4-0C5398817067}"/>
    <cellStyle name="Millares [0] 4 5" xfId="249" xr:uid="{87E0FD9D-0722-4333-B88B-57166CDB206D}"/>
    <cellStyle name="Millares [0] 5" xfId="63" xr:uid="{00000000-0005-0000-0000-00001A000000}"/>
    <cellStyle name="Millares [0] 6" xfId="102" xr:uid="{00000000-0005-0000-0000-00001B000000}"/>
    <cellStyle name="Millares [0] 6 2" xfId="166" xr:uid="{203FC214-8846-446D-B894-53413899999E}"/>
    <cellStyle name="Millares [0] 6 3" xfId="170" xr:uid="{B5B36412-12F5-4130-9F87-71C6B7A67AB5}"/>
    <cellStyle name="Millares [0] 6 4" xfId="227" xr:uid="{0A6E5090-A08A-44FD-9269-0ECAA0BD1476}"/>
    <cellStyle name="Millares [0] 6 5" xfId="287" xr:uid="{E1223B4F-7E73-4A3A-BF43-2406127873C5}"/>
    <cellStyle name="Millares [0] 7" xfId="117" xr:uid="{8D663BAD-9C2F-426C-BF1A-1CB8C8667C68}"/>
    <cellStyle name="Millares [0] 8" xfId="107" xr:uid="{9FDA8333-4B8F-4363-9413-10A7B4C56618}"/>
    <cellStyle name="Millares [0] 9" xfId="174" xr:uid="{6D5927CD-39CE-4F7B-BD17-0CFCF221C1A0}"/>
    <cellStyle name="Millares [0]_A3 Estados Financieros Sistemas y Redes 08-2006" xfId="14" xr:uid="{00000000-0005-0000-0000-00001C000000}"/>
    <cellStyle name="Millares 10" xfId="72" xr:uid="{00000000-0005-0000-0000-00001D000000}"/>
    <cellStyle name="Millares 11" xfId="71" xr:uid="{00000000-0005-0000-0000-00001E000000}"/>
    <cellStyle name="Millares 12" xfId="74" xr:uid="{00000000-0005-0000-0000-00001F000000}"/>
    <cellStyle name="Millares 13" xfId="75" xr:uid="{00000000-0005-0000-0000-000020000000}"/>
    <cellStyle name="Millares 14" xfId="101" xr:uid="{00000000-0005-0000-0000-000021000000}"/>
    <cellStyle name="Millares 14 2" xfId="108" xr:uid="{59C747E7-27DC-4791-A38A-44E906D50064}"/>
    <cellStyle name="Millares 15" xfId="111" xr:uid="{4DDA0426-A48C-4717-A767-D821F713D0DE}"/>
    <cellStyle name="Millares 15 2" xfId="295" xr:uid="{4700EE92-3CA4-4CD6-BABB-12F0BB343168}"/>
    <cellStyle name="Millares 16" xfId="106" xr:uid="{CA92DF16-1669-4FF1-98D0-C3D1F4D0C8A1}"/>
    <cellStyle name="Millares 17" xfId="114" xr:uid="{88B42D96-3A02-48A8-9426-333A3089CCDB}"/>
    <cellStyle name="Millares 18" xfId="169" xr:uid="{F58D59B3-332C-4E9A-88CF-6C0AC8296503}"/>
    <cellStyle name="Millares 19" xfId="110" xr:uid="{64A9BDD3-644D-4508-B48F-129CA40A0CBE}"/>
    <cellStyle name="Millares 2" xfId="39" xr:uid="{00000000-0005-0000-0000-000022000000}"/>
    <cellStyle name="Millares 20" xfId="168" xr:uid="{92D6A66E-4F8E-4D7D-ABB6-7160DCEAF779}"/>
    <cellStyle name="Millares 21" xfId="105" xr:uid="{E88DB07F-1CCD-4AF1-BE57-965B3EF54E1B}"/>
    <cellStyle name="Millares 22" xfId="173" xr:uid="{24D4F190-018F-4CCF-AAFF-6B01D661A742}"/>
    <cellStyle name="Millares 23" xfId="176" xr:uid="{2762DDA0-8952-4444-8143-CEB054A954E9}"/>
    <cellStyle name="Millares 24" xfId="229" xr:uid="{CBE7A1B1-02E2-4853-939A-BF1E967B8E4C}"/>
    <cellStyle name="Millares 25" xfId="230" xr:uid="{BB4B41E5-F30E-4D57-AAD8-BEC8722D2CBF}"/>
    <cellStyle name="Millares 26" xfId="234" xr:uid="{57929DBC-7763-4349-857F-ABFB713DCF33}"/>
    <cellStyle name="Millares 27" xfId="291" xr:uid="{CD1406D0-B003-4995-8826-C3BFA5FB2AB8}"/>
    <cellStyle name="Millares 28" xfId="261" xr:uid="{07AA06B1-6733-4195-9354-D712B58DB6C6}"/>
    <cellStyle name="Millares 29" xfId="289" xr:uid="{ED65FCDE-A9FE-47ED-B017-44F72B9BCE15}"/>
    <cellStyle name="Millares 3" xfId="42" xr:uid="{00000000-0005-0000-0000-000023000000}"/>
    <cellStyle name="Millares 30" xfId="232" xr:uid="{09854E15-D818-469C-AF73-D028DE3E5BA7}"/>
    <cellStyle name="Millares 31" xfId="296" xr:uid="{95438858-943E-4C7F-B482-76DA69EB9550}"/>
    <cellStyle name="Millares 32" xfId="294" xr:uid="{24956881-E0B9-461D-95A1-E20CAC7087BB}"/>
    <cellStyle name="Millares 4" xfId="43" xr:uid="{00000000-0005-0000-0000-000024000000}"/>
    <cellStyle name="Millares 5" xfId="47" xr:uid="{00000000-0005-0000-0000-000025000000}"/>
    <cellStyle name="Millares 6" xfId="50" xr:uid="{00000000-0005-0000-0000-000026000000}"/>
    <cellStyle name="Millares 7" xfId="40" xr:uid="{00000000-0005-0000-0000-000027000000}"/>
    <cellStyle name="Millares 7 2" xfId="64" xr:uid="{00000000-0005-0000-0000-000028000000}"/>
    <cellStyle name="Millares 7 2 2" xfId="94" xr:uid="{00000000-0005-0000-0000-000029000000}"/>
    <cellStyle name="Millares 7 2 2 2" xfId="159" xr:uid="{818DC8D3-424B-4DD3-8CC9-44A04BD700F1}"/>
    <cellStyle name="Millares 7 2 2 3" xfId="220" xr:uid="{E96403B5-27E6-423B-A2B4-F9737F26392D}"/>
    <cellStyle name="Millares 7 2 2 4" xfId="280" xr:uid="{B44251C5-1498-4F31-88EC-C89C6044658C}"/>
    <cellStyle name="Millares 7 2 3" xfId="134" xr:uid="{5B6B1469-4662-481B-A0FF-EFB5E7350F19}"/>
    <cellStyle name="Millares 7 2 4" xfId="195" xr:uid="{5E1AD81A-43A7-40F9-8E04-E2B3F9A5FBDB}"/>
    <cellStyle name="Millares 7 2 5" xfId="254" xr:uid="{8BC6B7C1-AD87-4DAA-B738-44E06D730E28}"/>
    <cellStyle name="Millares 7 3" xfId="78" xr:uid="{00000000-0005-0000-0000-00002A000000}"/>
    <cellStyle name="Millares 7 3 2" xfId="143" xr:uid="{CB44D8C0-59A0-443C-8E26-A078325E602C}"/>
    <cellStyle name="Millares 7 3 3" xfId="204" xr:uid="{1FBFD226-AF69-49C8-BA1A-B0686609EBC1}"/>
    <cellStyle name="Millares 7 3 4" xfId="264" xr:uid="{71D99839-79F9-4802-8071-6DD9F993C8CB}"/>
    <cellStyle name="Millares 7 4" xfId="118" xr:uid="{061B2D34-532C-42C1-9BED-0AEB0297BCA1}"/>
    <cellStyle name="Millares 7 5" xfId="179" xr:uid="{C46C24B1-AE6B-4BF2-B53A-0217FFB266AC}"/>
    <cellStyle name="Millares 7 6" xfId="238" xr:uid="{918443F6-68F2-4F51-B6CE-52EB279328F3}"/>
    <cellStyle name="Millares 8" xfId="53" xr:uid="{00000000-0005-0000-0000-00002B000000}"/>
    <cellStyle name="Millares 9" xfId="55" xr:uid="{00000000-0005-0000-0000-00002C000000}"/>
    <cellStyle name="Millares 9 2" xfId="86" xr:uid="{00000000-0005-0000-0000-00002D000000}"/>
    <cellStyle name="Millares 9 2 2" xfId="151" xr:uid="{28330C86-02A0-4854-AD32-62191EA396FA}"/>
    <cellStyle name="Millares 9 2 3" xfId="212" xr:uid="{EA12D317-7097-451A-A3B5-8F5C32B5846E}"/>
    <cellStyle name="Millares 9 2 4" xfId="272" xr:uid="{3EB63C31-01F9-40C0-A95D-6F1D74AA6C6C}"/>
    <cellStyle name="Millares 9 3" xfId="126" xr:uid="{5BA71C68-41B2-485E-AD60-1D4C5EF881CA}"/>
    <cellStyle name="Millares 9 4" xfId="187" xr:uid="{41365726-A179-46AE-80B3-7318B201456F}"/>
    <cellStyle name="Millares 9 5" xfId="246" xr:uid="{6B025B20-3433-4F23-B83E-B9868ED1A97A}"/>
    <cellStyle name="Millares_06 A3 Estado Financiero SyR 06-2009" xfId="37" xr:uid="{00000000-0005-0000-0000-00002E000000}"/>
    <cellStyle name="Millares_A3 Estado Financiero Sistemas y Redes 9-2006" xfId="15" xr:uid="{00000000-0005-0000-0000-00002F000000}"/>
    <cellStyle name="Millares_A3 Estados Financieros Sistemas y Redes 08-2006" xfId="16" xr:uid="{00000000-0005-0000-0000-000030000000}"/>
    <cellStyle name="Millares_Base Activo Fijo 01 a enero 2005" xfId="17" xr:uid="{00000000-0005-0000-0000-000031000000}"/>
    <cellStyle name="Millares_Libro2" xfId="18" xr:uid="{00000000-0005-0000-0000-000032000000}"/>
    <cellStyle name="Moneda" xfId="33" builtinId="4"/>
    <cellStyle name="Moneda [0] 2" xfId="44" xr:uid="{00000000-0005-0000-0000-000034000000}"/>
    <cellStyle name="Moneda [0] 2 2" xfId="65" xr:uid="{00000000-0005-0000-0000-000035000000}"/>
    <cellStyle name="Moneda [0] 2 2 2" xfId="95" xr:uid="{00000000-0005-0000-0000-000036000000}"/>
    <cellStyle name="Moneda [0] 2 2 2 2" xfId="160" xr:uid="{258220A0-F68D-4DEF-8D2A-7022DE6E4A6A}"/>
    <cellStyle name="Moneda [0] 2 2 2 3" xfId="221" xr:uid="{E2EBCA50-C34E-4859-8975-B7C62FE1261F}"/>
    <cellStyle name="Moneda [0] 2 2 2 4" xfId="281" xr:uid="{4E3599D5-152A-4A73-AFDE-C13E709DE4FE}"/>
    <cellStyle name="Moneda [0] 2 2 3" xfId="135" xr:uid="{940D85DF-FD16-4AC6-9C75-54D2806F68CF}"/>
    <cellStyle name="Moneda [0] 2 2 4" xfId="196" xr:uid="{D5BD9C39-5B34-4FE1-88D6-548C1F181995}"/>
    <cellStyle name="Moneda [0] 2 2 5" xfId="255" xr:uid="{4B562CFC-35CB-4A4A-A7EC-9F20B3DC66C6}"/>
    <cellStyle name="Moneda [0] 2 3" xfId="79" xr:uid="{00000000-0005-0000-0000-000037000000}"/>
    <cellStyle name="Moneda [0] 2 3 2" xfId="144" xr:uid="{9E3B0152-AD32-479A-809B-6360CD87D97D}"/>
    <cellStyle name="Moneda [0] 2 3 3" xfId="205" xr:uid="{5C7404A2-02F8-4553-9EA8-CB0A7832374C}"/>
    <cellStyle name="Moneda [0] 2 3 4" xfId="265" xr:uid="{921448C3-3E25-4A86-B7D4-37140F0F2E66}"/>
    <cellStyle name="Moneda [0] 2 4" xfId="119" xr:uid="{6E888477-CCF6-462D-AD29-2B9FB5BB0F54}"/>
    <cellStyle name="Moneda [0] 2 5" xfId="180" xr:uid="{259D3F09-FC8B-4FDC-81CF-9DE257515FDC}"/>
    <cellStyle name="Moneda [0] 2 6" xfId="239" xr:uid="{BD5ECF48-A53E-4F59-A452-725E1374AD7A}"/>
    <cellStyle name="Moneda [0] 3" xfId="59" xr:uid="{00000000-0005-0000-0000-000038000000}"/>
    <cellStyle name="Moneda [0] 3 2" xfId="90" xr:uid="{00000000-0005-0000-0000-000039000000}"/>
    <cellStyle name="Moneda [0] 3 2 2" xfId="155" xr:uid="{F0E2CCD4-D38B-4FAB-B801-7268458A026A}"/>
    <cellStyle name="Moneda [0] 3 2 3" xfId="216" xr:uid="{D12E6985-471A-4A71-B459-2900F64E7781}"/>
    <cellStyle name="Moneda [0] 3 2 4" xfId="276" xr:uid="{77D0B9A9-8F76-4DC6-8EE1-E6BA4D66393D}"/>
    <cellStyle name="Moneda [0] 3 3" xfId="130" xr:uid="{8A601B7E-9F13-47EA-895C-981E0646E010}"/>
    <cellStyle name="Moneda [0] 3 4" xfId="191" xr:uid="{ADC10A0C-FF1A-4B1B-9E7A-EB1A3E53BBD5}"/>
    <cellStyle name="Moneda [0] 3 5" xfId="250" xr:uid="{1156D983-3919-4CF0-A5E9-3324BC69C44A}"/>
    <cellStyle name="Moneda [0] 4" xfId="167" xr:uid="{5B3B1C1C-CC24-4817-956B-D931A4F83D68}"/>
    <cellStyle name="Moneda [0] 5" xfId="228" xr:uid="{3D6E5ADC-BAF5-4FB0-BD38-CD5E6C3E43C0}"/>
    <cellStyle name="Moneda [0] 6" xfId="288" xr:uid="{5CFDBE9A-2BCD-4CA7-9CD5-096984B6AA3D}"/>
    <cellStyle name="Moneda 2" xfId="34" xr:uid="{00000000-0005-0000-0000-00003A000000}"/>
    <cellStyle name="Moneda 2 2" xfId="45" xr:uid="{00000000-0005-0000-0000-00003B000000}"/>
    <cellStyle name="Moneda 2 3" xfId="62" xr:uid="{00000000-0005-0000-0000-00003C000000}"/>
    <cellStyle name="Moneda 2 3 2" xfId="93" xr:uid="{00000000-0005-0000-0000-00003D000000}"/>
    <cellStyle name="Moneda 2 3 2 2" xfId="158" xr:uid="{FFFD4786-BB42-4E44-8439-91151E881CCB}"/>
    <cellStyle name="Moneda 2 3 2 3" xfId="219" xr:uid="{9CB29481-4D3B-42DC-8794-B380584FE25E}"/>
    <cellStyle name="Moneda 2 3 2 4" xfId="279" xr:uid="{CF78CA5A-48F2-4B0D-A977-606C03D73C59}"/>
    <cellStyle name="Moneda 2 3 3" xfId="133" xr:uid="{88C573F6-7D59-4353-8683-6E6FBAF0F1F8}"/>
    <cellStyle name="Moneda 2 3 4" xfId="194" xr:uid="{0A956968-537E-4E7B-BB14-3B48F99AE6D2}"/>
    <cellStyle name="Moneda 2 3 5" xfId="253" xr:uid="{B65B44C5-06F8-49C5-AA3F-41617508D295}"/>
    <cellStyle name="Moneda 2 4" xfId="116" xr:uid="{E65CBD59-54BB-4239-B465-D0171EE5C5B3}"/>
    <cellStyle name="Moneda 2 4 2" xfId="178" xr:uid="{CC2D2FC3-1EC1-407D-AF78-4B9DDAC9C033}"/>
    <cellStyle name="Moneda 2 4 3" xfId="236" xr:uid="{AEBCB6D2-3AA5-47EF-B6EA-5EF5CB1CBCDD}"/>
    <cellStyle name="Moneda 3" xfId="48" xr:uid="{00000000-0005-0000-0000-00003E000000}"/>
    <cellStyle name="Moneda 3 2" xfId="67" xr:uid="{00000000-0005-0000-0000-00003F000000}"/>
    <cellStyle name="Moneda 3 2 2" xfId="97" xr:uid="{00000000-0005-0000-0000-000040000000}"/>
    <cellStyle name="Moneda 3 2 2 2" xfId="162" xr:uid="{9A6C4757-B2BC-48F3-8178-1292F1012883}"/>
    <cellStyle name="Moneda 3 2 2 3" xfId="223" xr:uid="{467937C0-3DD8-4B1D-8D3C-D5330677CBDF}"/>
    <cellStyle name="Moneda 3 2 2 4" xfId="283" xr:uid="{AECF0AC4-7992-4D40-B618-06A0CAB6A400}"/>
    <cellStyle name="Moneda 3 2 3" xfId="137" xr:uid="{5D4A001B-AC8A-4BD5-906A-ABC99CA7AA9F}"/>
    <cellStyle name="Moneda 3 2 4" xfId="198" xr:uid="{B49F1E79-13F9-4D10-99B6-1B25105DB57D}"/>
    <cellStyle name="Moneda 3 2 5" xfId="257" xr:uid="{7ABAB436-A377-477C-8D7F-04B35A2BAD7D}"/>
    <cellStyle name="Moneda 3 3" xfId="81" xr:uid="{00000000-0005-0000-0000-000041000000}"/>
    <cellStyle name="Moneda 3 3 2" xfId="146" xr:uid="{BC0BC8C6-BA3E-4736-B977-42682F67D7DE}"/>
    <cellStyle name="Moneda 3 3 3" xfId="207" xr:uid="{A64D4D63-D312-40FB-9D9F-41562A1D7521}"/>
    <cellStyle name="Moneda 3 3 4" xfId="267" xr:uid="{F31243EA-88F1-4F1A-B007-5B8A8BD82785}"/>
    <cellStyle name="Moneda 3 4" xfId="121" xr:uid="{0408B94B-83AD-4E4A-A32D-6E7BFC4DB052}"/>
    <cellStyle name="Moneda 3 5" xfId="182" xr:uid="{E07E11D5-0128-43F5-864E-912C404A09A1}"/>
    <cellStyle name="Moneda 3 6" xfId="241" xr:uid="{37C0455A-ACAA-40FB-A664-59BA81858AC9}"/>
    <cellStyle name="Moneda 4" xfId="56" xr:uid="{00000000-0005-0000-0000-000042000000}"/>
    <cellStyle name="Moneda 4 2" xfId="87" xr:uid="{00000000-0005-0000-0000-000043000000}"/>
    <cellStyle name="Moneda 4 2 2" xfId="152" xr:uid="{B55098B8-F1E3-4D20-8931-8EC6517BB2E3}"/>
    <cellStyle name="Moneda 4 2 3" xfId="213" xr:uid="{58F96B52-8F46-43D8-A955-688D6CACF916}"/>
    <cellStyle name="Moneda 4 2 4" xfId="273" xr:uid="{BB6E2A74-9C78-4EFA-ABA7-9CB793203A84}"/>
    <cellStyle name="Moneda 4 3" xfId="127" xr:uid="{6A276F92-F8A8-42E7-8784-E7BB51FF9A88}"/>
    <cellStyle name="Moneda 4 4" xfId="188" xr:uid="{B78F4B57-ABB2-44CC-A2EC-220561C523EC}"/>
    <cellStyle name="Moneda 4 5" xfId="247" xr:uid="{9DCF52C3-CD29-4602-A69E-E07EE80AF37E}"/>
    <cellStyle name="Moneda 5" xfId="103" xr:uid="{52202432-8E1D-4155-A156-71114BA3C411}"/>
    <cellStyle name="Moneda 6" xfId="112" xr:uid="{2D69D30F-987A-4574-A1D4-F476752BB0A5}"/>
    <cellStyle name="Moneda 6 2" xfId="290" xr:uid="{FC079F93-61C6-4CD0-A819-842CF7BF824C}"/>
    <cellStyle name="Moneda 7" xfId="292" xr:uid="{F8042FDF-D63D-4C21-9304-8CBABBDCD3FE}"/>
    <cellStyle name="Normal" xfId="0" builtinId="0"/>
    <cellStyle name="Normal - Style1" xfId="19" xr:uid="{00000000-0005-0000-0000-000045000000}"/>
    <cellStyle name="Normal 2" xfId="20" xr:uid="{00000000-0005-0000-0000-000046000000}"/>
    <cellStyle name="Normal 2 2" xfId="60" xr:uid="{00000000-0005-0000-0000-000047000000}"/>
    <cellStyle name="Normal 2 2 2" xfId="91" xr:uid="{00000000-0005-0000-0000-000048000000}"/>
    <cellStyle name="Normal 2 2 2 2" xfId="156" xr:uid="{7D3D958C-5376-479B-8B04-73A6ED441135}"/>
    <cellStyle name="Normal 2 2 2 3" xfId="217" xr:uid="{F29BF19E-3094-41DC-9A84-13BD74713EBD}"/>
    <cellStyle name="Normal 2 2 2 4" xfId="277" xr:uid="{0D6C5613-9BD5-4D0B-B622-C136C560E808}"/>
    <cellStyle name="Normal 2 2 3" xfId="131" xr:uid="{CAE4322C-B6CA-4626-90FF-F2717B84EFC3}"/>
    <cellStyle name="Normal 2 2 4" xfId="192" xr:uid="{B0982CE4-40A9-49E0-99B6-AC7D36BB1265}"/>
    <cellStyle name="Normal 2 2 5" xfId="251" xr:uid="{DEA76529-B7F0-4E2D-BF95-890250F1E84D}"/>
    <cellStyle name="Normal 2 3" xfId="76" xr:uid="{00000000-0005-0000-0000-000049000000}"/>
    <cellStyle name="Normal 2 3 2" xfId="141" xr:uid="{A531EC69-5910-4CEE-8782-7024D62A9342}"/>
    <cellStyle name="Normal 2 3 3" xfId="202" xr:uid="{AB3FDC97-514B-46E6-8826-412B71D4729B}"/>
    <cellStyle name="Normal 2 3 4" xfId="262" xr:uid="{2600DEA4-B641-431E-870F-B55BE0EECD63}"/>
    <cellStyle name="Normal 2 4" xfId="113" xr:uid="{D26371BB-0799-46E5-99F6-C0F1E75CE653}"/>
    <cellStyle name="Normal 2 5" xfId="175" xr:uid="{99A8DC27-0553-451A-A39F-10C7F597A451}"/>
    <cellStyle name="Normal 2 6" xfId="233" xr:uid="{FE4F1EFD-CF3D-4592-BC11-38B6F370CEF4}"/>
    <cellStyle name="Normal 3" xfId="51" xr:uid="{00000000-0005-0000-0000-00004A000000}"/>
    <cellStyle name="Normal 3 2" xfId="69" xr:uid="{00000000-0005-0000-0000-00004B000000}"/>
    <cellStyle name="Normal 3 2 2" xfId="99" xr:uid="{00000000-0005-0000-0000-00004C000000}"/>
    <cellStyle name="Normal 3 2 2 2" xfId="164" xr:uid="{885D7E49-CE2D-4535-BC90-13CF753F1C0F}"/>
    <cellStyle name="Normal 3 2 2 3" xfId="225" xr:uid="{3222FED0-DFE0-4A08-9937-519F35FE9921}"/>
    <cellStyle name="Normal 3 2 2 4" xfId="285" xr:uid="{6B512D7C-6608-4300-A794-8C79172E84B6}"/>
    <cellStyle name="Normal 3 2 3" xfId="139" xr:uid="{50444418-56C5-4BFD-BA4D-EF55B0BBBE8A}"/>
    <cellStyle name="Normal 3 2 4" xfId="200" xr:uid="{44FB69B8-D9EF-4F48-B969-6A4BEFCC8B78}"/>
    <cellStyle name="Normal 3 2 5" xfId="259" xr:uid="{BCCED820-AC52-41A2-AFAB-B6402B4AF693}"/>
    <cellStyle name="Normal 3 3" xfId="83" xr:uid="{00000000-0005-0000-0000-00004D000000}"/>
    <cellStyle name="Normal 3 3 2" xfId="148" xr:uid="{607D8139-E2D5-4E92-9327-C24B63A2F90B}"/>
    <cellStyle name="Normal 3 3 3" xfId="209" xr:uid="{925A2507-A518-4EFE-A14F-3AE6BE7579A2}"/>
    <cellStyle name="Normal 3 3 4" xfId="269" xr:uid="{37D6C6C2-8A2D-4B6A-B2D2-1F4D080BDA31}"/>
    <cellStyle name="Normal 3 4" xfId="123" xr:uid="{C140389F-6F66-4F59-9DF1-CBB1C5ACB760}"/>
    <cellStyle name="Normal 3 5" xfId="184" xr:uid="{A4893D3E-4554-4DF7-8217-A8B29CA99BF4}"/>
    <cellStyle name="Normal 3 6" xfId="243" xr:uid="{BC2A2E53-619F-41BE-89CE-C7BE68FC9786}"/>
    <cellStyle name="Normal 4" xfId="54" xr:uid="{00000000-0005-0000-0000-00004E000000}"/>
    <cellStyle name="Normal 4 2" xfId="85" xr:uid="{00000000-0005-0000-0000-00004F000000}"/>
    <cellStyle name="Normal 4 2 2" xfId="150" xr:uid="{888AD2A3-ACF1-46FD-9701-A0DE1803C0C2}"/>
    <cellStyle name="Normal 4 2 3" xfId="211" xr:uid="{916FDED0-A288-4716-AD91-F17D86224D83}"/>
    <cellStyle name="Normal 4 2 4" xfId="271" xr:uid="{8830221F-3492-4BF9-A48E-579E18AF9198}"/>
    <cellStyle name="Normal 4 3" xfId="125" xr:uid="{078EED89-50D8-48A6-942E-6F7FB9D47DC8}"/>
    <cellStyle name="Normal 4 4" xfId="186" xr:uid="{6265D7BC-1502-45F0-A5A9-BE40ADA823D9}"/>
    <cellStyle name="Normal 4 5" xfId="245" xr:uid="{CF5D0068-D4DB-472B-BE35-38DBFC89B009}"/>
    <cellStyle name="Normal 5" xfId="172" xr:uid="{B034B0D9-A4BD-4A7F-8D0C-E28F89A9F085}"/>
    <cellStyle name="Normal 6" xfId="171" xr:uid="{E04A4872-1183-4DD0-9050-00C36A3D59F1}"/>
    <cellStyle name="Normal 6 2" xfId="237" xr:uid="{661F169D-9845-4EF5-94FC-CDF6E9056B9A}"/>
    <cellStyle name="Normal 7" xfId="293" xr:uid="{0B11ADD6-C4A8-4AA1-95D0-A19C4DF49F7A}"/>
    <cellStyle name="Normal_A-3.0 Estados Financieros Mensuales Adexus S.A.Noviembre 2003 II" xfId="21" xr:uid="{00000000-0005-0000-0000-000050000000}"/>
    <cellStyle name="Normal_A-3.0 Estados Financieros Mensuales Adexus S.A.Noviembre 2003 II_06 A3 Estado Financiero SyR 06-2009" xfId="36" xr:uid="{00000000-0005-0000-0000-000051000000}"/>
    <cellStyle name="Normal_Analisis de ctas" xfId="22" xr:uid="{00000000-0005-0000-0000-000052000000}"/>
    <cellStyle name="Normal_Base Activo Fijo 01 a enero 2005" xfId="23" xr:uid="{00000000-0005-0000-0000-000053000000}"/>
    <cellStyle name="Normal_C.M.PATRIMONIO 2003" xfId="24" xr:uid="{00000000-0005-0000-0000-000054000000}"/>
    <cellStyle name="Normal_Detalle Fdo Mutuo(30-04-05)" xfId="25" xr:uid="{00000000-0005-0000-0000-000055000000}"/>
    <cellStyle name="Normal_ee.rr enero" xfId="26" xr:uid="{00000000-0005-0000-0000-000056000000}"/>
    <cellStyle name="Normal_kk" xfId="27" xr:uid="{00000000-0005-0000-0000-000057000000}"/>
    <cellStyle name="Normal_kk 2" xfId="28" xr:uid="{00000000-0005-0000-0000-000058000000}"/>
    <cellStyle name="Normal_kk_06 A3 Estado Financiero SyR 06-2009" xfId="38" xr:uid="{00000000-0005-0000-0000-000059000000}"/>
    <cellStyle name="Normal_Otros activos circulantes 2004" xfId="29" xr:uid="{00000000-0005-0000-0000-00005A000000}"/>
    <cellStyle name="Percent [2]" xfId="30" xr:uid="{00000000-0005-0000-0000-00005D000000}"/>
    <cellStyle name="Porcentaje" xfId="31" builtinId="5"/>
    <cellStyle name="Porcentaje 2" xfId="49" xr:uid="{00000000-0005-0000-0000-00005F000000}"/>
    <cellStyle name="Porcentaje 2 2" xfId="68" xr:uid="{00000000-0005-0000-0000-000060000000}"/>
    <cellStyle name="Porcentaje 2 2 2" xfId="98" xr:uid="{00000000-0005-0000-0000-000061000000}"/>
    <cellStyle name="Porcentaje 2 2 2 2" xfId="163" xr:uid="{21569173-DA67-4BA1-A8B2-AC03DEC44B09}"/>
    <cellStyle name="Porcentaje 2 2 2 3" xfId="224" xr:uid="{A0927F2E-E11B-4423-B4F1-2EAB1C176B19}"/>
    <cellStyle name="Porcentaje 2 2 2 4" xfId="284" xr:uid="{AC240930-2450-44E6-8ECA-9A8803310C9C}"/>
    <cellStyle name="Porcentaje 2 2 3" xfId="138" xr:uid="{2D140CF6-47E7-4B48-BCCB-5C028478C54B}"/>
    <cellStyle name="Porcentaje 2 2 4" xfId="199" xr:uid="{0AF9ADA0-9FCB-4F43-95DA-CBC079462A36}"/>
    <cellStyle name="Porcentaje 2 2 5" xfId="258" xr:uid="{07EAF4A4-78CB-4893-95FB-F862BA26FD44}"/>
    <cellStyle name="Porcentaje 2 3" xfId="73" xr:uid="{00000000-0005-0000-0000-000062000000}"/>
    <cellStyle name="Porcentaje 2 4" xfId="82" xr:uid="{00000000-0005-0000-0000-000063000000}"/>
    <cellStyle name="Porcentaje 2 4 2" xfId="147" xr:uid="{0497AE60-6479-4F63-8773-4BD5E92F9FF2}"/>
    <cellStyle name="Porcentaje 2 4 3" xfId="208" xr:uid="{BF18262C-8883-475B-B4E2-FF056CB3BE92}"/>
    <cellStyle name="Porcentaje 2 4 4" xfId="268" xr:uid="{A21D8E67-E4D1-455D-B12D-53A968026E82}"/>
    <cellStyle name="Porcentaje 2 5" xfId="122" xr:uid="{FEF41527-B427-4291-ACE1-4472B3D136E3}"/>
    <cellStyle name="Porcentaje 2 6" xfId="183" xr:uid="{1726FCB4-56B0-490D-ABC1-73D6C2F1547B}"/>
    <cellStyle name="Porcentaje 2 7" xfId="242" xr:uid="{C626619F-7776-4159-924C-29D68CE8390F}"/>
    <cellStyle name="Porcentaje 3" xfId="57" xr:uid="{00000000-0005-0000-0000-000064000000}"/>
    <cellStyle name="Porcentaje 3 2" xfId="88" xr:uid="{00000000-0005-0000-0000-000065000000}"/>
    <cellStyle name="Porcentaje 3 2 2" xfId="153" xr:uid="{BAD217B9-0CB8-4F47-9502-C542C8927D40}"/>
    <cellStyle name="Porcentaje 3 2 3" xfId="214" xr:uid="{905D961D-E57A-45EE-B99E-EDEE1A89C151}"/>
    <cellStyle name="Porcentaje 3 2 4" xfId="274" xr:uid="{1971F3B7-C9D4-4046-BCDB-6A1489278D9E}"/>
    <cellStyle name="Porcentaje 3 3" xfId="128" xr:uid="{8371C53B-A15E-464A-9B23-AE8B5ACEE57E}"/>
    <cellStyle name="Porcentaje 3 4" xfId="189" xr:uid="{639B3264-0BB5-4295-9D7F-3C2C569956E5}"/>
    <cellStyle name="Porcentaje 3 5" xfId="248" xr:uid="{22A76F9C-4575-485C-8402-B6F636CFD21F}"/>
    <cellStyle name="Porcentaje 4" xfId="104" xr:uid="{E38A4D1C-1934-4FA7-9CCA-E319A435D9EC}"/>
    <cellStyle name="Porcentual 2" xfId="32" xr:uid="{00000000-0005-0000-0000-000066000000}"/>
    <cellStyle name="Porcentual 2 2" xfId="61" xr:uid="{00000000-0005-0000-0000-000067000000}"/>
    <cellStyle name="Porcentual 2 2 2" xfId="92" xr:uid="{00000000-0005-0000-0000-000068000000}"/>
    <cellStyle name="Porcentual 2 2 2 2" xfId="157" xr:uid="{7C04CD6B-854C-4E4F-9B83-9C1AF98CC4C0}"/>
    <cellStyle name="Porcentual 2 2 2 3" xfId="218" xr:uid="{B964BE05-397E-4C85-BBD4-73B4EDEC1027}"/>
    <cellStyle name="Porcentual 2 2 2 4" xfId="278" xr:uid="{4748D26D-58FC-49D1-9E21-FAC08ADAC232}"/>
    <cellStyle name="Porcentual 2 2 3" xfId="132" xr:uid="{3D49DC06-31F0-4CDC-B9D7-DE72D6D7BB5F}"/>
    <cellStyle name="Porcentual 2 2 4" xfId="193" xr:uid="{E6E86F3C-3EC9-4A64-8000-CF1B540CE2A0}"/>
    <cellStyle name="Porcentual 2 2 5" xfId="252" xr:uid="{A4B5F290-1AB0-4BCC-8880-F79A013CBB58}"/>
    <cellStyle name="Porcentual 2 3" xfId="77" xr:uid="{00000000-0005-0000-0000-000069000000}"/>
    <cellStyle name="Porcentual 2 3 2" xfId="142" xr:uid="{FFCB18F7-C4D2-47AE-8D05-1FC361FD4388}"/>
    <cellStyle name="Porcentual 2 3 3" xfId="203" xr:uid="{C207567D-8301-45E0-A541-8D2B4C3C0E14}"/>
    <cellStyle name="Porcentual 2 3 4" xfId="263" xr:uid="{7396578C-AD91-416E-9E8B-62F7BB9A7AD6}"/>
    <cellStyle name="Porcentual 2 4" xfId="115" xr:uid="{C5D187C8-E2DD-430D-9120-85670DF25A8A}"/>
    <cellStyle name="Porcentual 2 5" xfId="177" xr:uid="{C64E4E9C-9601-44B3-BC71-FB8A38612EBB}"/>
    <cellStyle name="Porcentual 2 6" xfId="235" xr:uid="{6E0DECA3-A259-4EC4-960A-039325F9DFB9}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microsoft.com/office/2017/10/relationships/person" Target="persons/perso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Caratula Informe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Caratula Inform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</xdr:row>
      <xdr:rowOff>114300</xdr:rowOff>
    </xdr:from>
    <xdr:to>
      <xdr:col>1</xdr:col>
      <xdr:colOff>1123950</xdr:colOff>
      <xdr:row>3</xdr:row>
      <xdr:rowOff>114300</xdr:rowOff>
    </xdr:to>
    <xdr:sp macro="" textlink="">
      <xdr:nvSpPr>
        <xdr:cNvPr id="174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1440000}"/>
            </a:ext>
          </a:extLst>
        </xdr:cNvPr>
        <xdr:cNvSpPr>
          <a:spLocks noChangeArrowheads="1"/>
        </xdr:cNvSpPr>
      </xdr:nvSpPr>
      <xdr:spPr bwMode="auto">
        <a:xfrm>
          <a:off x="428625" y="390525"/>
          <a:ext cx="914400" cy="400050"/>
        </a:xfrm>
        <a:prstGeom prst="leftArrow">
          <a:avLst>
            <a:gd name="adj1" fmla="val 50000"/>
            <a:gd name="adj2" fmla="val 57143"/>
          </a:avLst>
        </a:prstGeom>
        <a:solidFill>
          <a:srgbClr val="FFFFFF"/>
        </a:solidFill>
        <a:ln w="2857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Volver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114300</xdr:rowOff>
    </xdr:from>
    <xdr:to>
      <xdr:col>1</xdr:col>
      <xdr:colOff>962025</xdr:colOff>
      <xdr:row>3</xdr:row>
      <xdr:rowOff>114300</xdr:rowOff>
    </xdr:to>
    <xdr:sp macro="" textlink="">
      <xdr:nvSpPr>
        <xdr:cNvPr id="194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14C0000}"/>
            </a:ext>
          </a:extLst>
        </xdr:cNvPr>
        <xdr:cNvSpPr>
          <a:spLocks noChangeArrowheads="1"/>
        </xdr:cNvSpPr>
      </xdr:nvSpPr>
      <xdr:spPr bwMode="auto">
        <a:xfrm>
          <a:off x="209550" y="314325"/>
          <a:ext cx="914400" cy="400050"/>
        </a:xfrm>
        <a:prstGeom prst="leftArrow">
          <a:avLst>
            <a:gd name="adj1" fmla="val 50000"/>
            <a:gd name="adj2" fmla="val 57143"/>
          </a:avLst>
        </a:prstGeom>
        <a:solidFill>
          <a:srgbClr val="FFFFFF"/>
        </a:solidFill>
        <a:ln w="2857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Volver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1\contabilidad\Documents%20and%20Settings\sdonoso\Mis%20documentos\A-3.0%20Estados%20Financieros%20Mensuales%20Adexus%20S.A.Noviembre%202003%20I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1\Contabilidad\WINDOWS\Escritorio\Fabi&#225;n\Clientes%202001\H%20Chorombo\Mc%20Graw%20Hill\Mac%20Graw-Hill%20declaraci&#243;n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delvalle\GESTION%20CONT\GESTION%20Contabilidad\Asient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NUELCONTABILIDAD\CONTABILIDAD-2003\PLAN%202003\BP%202004%20CONSOLIDADO%20REPORTE%20ECUADO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1\contabilidad\My%20Documents\Periodo%20Comercial%202003\01.-%20Informe%20de%20Gestion%20Mensual\1.1.5%20Modelo%20Mayo%20PERU\A-3.0%20Estados%20Financieros%20Mensuales%20GG%20Chile%20S.A.%20Mayo%202003%20PERU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1\contabilidad\GFS\Ventas\ProyVtas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1\contabilidad\Documents%20and%20Settings\lsoto.ADEXUS-NET\Configuraci&#243;n%20local\Temp\A-3.0%20Estados%20Financieros%20Mensuales%20Adexus%20S.A.Noviembre%202003%20I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1\Contabilidad\Informacion\sociedades1\Adexus\Informes%20y%20An&#225;lisis%20A&#241;o%202003\EEFF\A-3.0%20Estados%20Financieros%20Mensuales%20Adexus%20S.A.Noviembre%202003%20II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Mperez1\contabilidad\Documents%20and%20Settings\lsoto.ADEXUS-NET\Mis%20documentos\Informaci&#242;n%20Financiera\sociedades1\Adexus\Informes%20y%20An&#225;lisis%20A&#241;o%202003\EEFF\A-3.0%20Estados%20Financieros%20Mensuales%20Adexus%20S.A.Noviembre%202003%20II.xls?3D8B0F98" TargetMode="External"/><Relationship Id="rId1" Type="http://schemas.openxmlformats.org/officeDocument/2006/relationships/externalLinkPath" Target="file:///\\3D8B0F98\A-3.0%20Estados%20Financieros%20Mensuales%20Adexus%20S.A.Noviembre%202003%20I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1\contabilidad\WINDOWS\TEMP\Snt\sntsumbud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1\Contabilidad\Documents%20and%20Settings\lsoto\Mis%20documentos\sociedades1\Anteva%20S.A\Estados%20Financieros\A&#241;o%202005\EEFF%20ANTEVA%20Marzo%2020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1\contabilidad\Documents%20and%20Settings\lsoto\Mis%20documentos\sociedades1\Anteva%20S.A\Estados%20Financieros\A&#241;o%202005\EEFF%20ANTEVA%20Febrero%2020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1\contabilidad\My%20Documents\Periodo%20Comercial%202003\03.-%20Analisis%20Complementarios\K-Activo%20Fijo\05.-%20Mayo\K-Activo%20Analizado%20en%20Vidas%20Utiles%20a%20Mayo%20de%202003.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NUELCONTABILIDAD\CONTABILIDAD-2004\BPLAN-2004\M.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Bases de Actualizacion"/>
      <sheetName val="Corte I"/>
      <sheetName val="Indice"/>
      <sheetName val="Bce Gral CHILE M$"/>
      <sheetName val="Bce Gral CHILE US$"/>
      <sheetName val="Est Resultado Mes y Acum en US$"/>
      <sheetName val="EERR Real vs BP - TC Real vs BP"/>
      <sheetName val="EERR Real vs BP - TC Real"/>
      <sheetName val="Est Res Acum 2003 vs 2002 Real"/>
      <sheetName val="Est Res Mensual Real 2003 M$"/>
      <sheetName val="Est Res Mensual Real 2003 US$"/>
      <sheetName val="Est Res Operacional x Linea Neg"/>
      <sheetName val="Business Plan 2003"/>
      <sheetName val="Comportamiento Margen Oper."/>
      <sheetName val="Concentracion Clientes 2003"/>
      <sheetName val="Concentracion Clientes 2002"/>
      <sheetName val="Estado Flujo Efectivo M$ y US$"/>
      <sheetName val="U-Dotacion-Costo OVERHEAD"/>
      <sheetName val="U-Dotacion-Costo OPERACION"/>
      <sheetName val="U-Dolares del Periodo"/>
      <sheetName val="U-Estadistica de Pasajeros"/>
      <sheetName val="U-Estadistica de Carga"/>
      <sheetName val="U-Estadistica por Tipo Avion"/>
      <sheetName val="U-Estadisticas EQUIPOS"/>
      <sheetName val="U-Estadistica de Venta 2003"/>
      <sheetName val="U-Estadistica de Venta 2002"/>
      <sheetName val="U-Dotacion del Personal"/>
      <sheetName val="U-Costo de Dotacion RRHH"/>
      <sheetName val="UU-Resumen Res No Operacional"/>
      <sheetName val="UU-Otros Ingresos Fuera Expl."/>
      <sheetName val="UU-Otros Egresos Fuera Explo"/>
      <sheetName val="UU-Correc Monetaria"/>
      <sheetName val="UU-Diferencia de Cambio"/>
      <sheetName val="UU-Boletas de Garantia"/>
      <sheetName val="UU-Minuta Mensual y Acumulada"/>
      <sheetName val="Corte II"/>
      <sheetName val="Indice II"/>
      <sheetName val="EE-1 Detalle de Deudores Varios"/>
      <sheetName val="F-Existencias de Repuestos"/>
      <sheetName val="F-1.1 Detalle de Existencias"/>
      <sheetName val="K-Financiero y Tributario"/>
      <sheetName val="C-Caja y Bancos"/>
      <sheetName val="C-1 Resumen Conciliaciones"/>
      <sheetName val="D-Valores Negociables"/>
      <sheetName val="E-Deudores por Venta RK"/>
      <sheetName val="E-Deudores Periodo Facturacion"/>
      <sheetName val="E-Age de Cartera Nov 2003"/>
      <sheetName val="E-Resumen WIP Aut Final"/>
      <sheetName val="E- Resumen WIP Manual Final"/>
      <sheetName val="E-Age Cajas Express - Cliente"/>
      <sheetName val="E-Age Cajas Express - Vendedor"/>
      <sheetName val="I-Cuenta Empresas Relacionadas"/>
      <sheetName val="II-Cuenta Empresa Relacionadas"/>
      <sheetName val="E-Doc por Cobrar - Cartera"/>
      <sheetName val="E-Doc por Cobrar Leasing"/>
      <sheetName val="EE-Deudores Varios"/>
      <sheetName val="EE-Fondos por Rendir AGE"/>
      <sheetName val="EE-Back Commision"/>
      <sheetName val="F-Existencias Bodega"/>
      <sheetName val="F-Age de Inventarios"/>
      <sheetName val="G-Impuestos por Recuperar"/>
      <sheetName val="G-Gastos Pagados por Anticipado"/>
      <sheetName val="J-Otros Activos Circulantes"/>
      <sheetName val="J-Boletas Vencidas y por Vencer"/>
      <sheetName val="J-Detalle de Boletas Financiada"/>
      <sheetName val="K-Activos Fijos Financieros"/>
      <sheetName val="K-Activos Fijos por Uso"/>
      <sheetName val="H-Inversiones en EERR"/>
      <sheetName val="L-Intangibles"/>
      <sheetName val="L-Otros Activos - Otros"/>
      <sheetName val="M-Obligaciones con Bancos e Ins"/>
      <sheetName val="MM-Obligaciones Leasing"/>
      <sheetName val="N-Documentos por Pagar"/>
      <sheetName val="N-Detalle de Letras"/>
      <sheetName val="N-Detalle de Pagares"/>
      <sheetName val="P-Provisiones"/>
      <sheetName val="PP-Retenciones"/>
      <sheetName val="PPP-Impuestos por Pagar"/>
      <sheetName val="Q-Deudas Convenio"/>
      <sheetName val="QQ-Retenciones Largo Plazo"/>
      <sheetName val="QQQ-Olivetti Largo Plazo"/>
      <sheetName val="T-Patrimonio"/>
      <sheetName val="Base de Result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 97"/>
      <sheetName val="SEGUROS AUTO"/>
      <sheetName val="GASTOS RECHAZADOS"/>
      <sheetName val="for 22"/>
      <sheetName val="PPMVAR"/>
      <sheetName val="RLI AT 98"/>
      <sheetName val="AT99"/>
      <sheetName val="FUT98"/>
      <sheetName val="AT2000"/>
      <sheetName val="Diferidos"/>
      <sheetName val="Diferidos (2)"/>
      <sheetName val="C.MKP"/>
      <sheetName val="KPT"/>
      <sheetName val="form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entos"/>
      <sheetName val="Plan de Cuentas"/>
      <sheetName val="Centros de Costos"/>
      <sheetName val="Item de Gastos"/>
      <sheetName val="Listado de Personal"/>
      <sheetName val="N°Amex"/>
      <sheetName val="Cálculos"/>
      <sheetName val="Gastos"/>
      <sheetName val="Control de Mano de Obra"/>
      <sheetName val="Celulares"/>
      <sheetName val="Hoja1"/>
      <sheetName val="Mastercard no Vigentes"/>
    </sheetNames>
    <sheetDataSet>
      <sheetData sheetId="0"/>
      <sheetData sheetId="1"/>
      <sheetData sheetId="2"/>
      <sheetData sheetId="3"/>
      <sheetData sheetId="4" refreshError="1">
        <row r="5">
          <cell r="B5" t="str">
            <v xml:space="preserve"> 9807710</v>
          </cell>
          <cell r="C5" t="str">
            <v>3</v>
          </cell>
          <cell r="D5" t="str">
            <v>ACEVEDO  GRANDON,  MARCO ANTONIO</v>
          </cell>
          <cell r="E5">
            <v>48</v>
          </cell>
          <cell r="F5" t="str">
            <v>G. VENTAS COMUNICACIONES</v>
          </cell>
        </row>
        <row r="6">
          <cell r="B6" t="str">
            <v xml:space="preserve"> 6536883</v>
          </cell>
          <cell r="C6" t="str">
            <v>8</v>
          </cell>
          <cell r="D6" t="str">
            <v>ACUÑA  GONZALEZ,  HUMBERTO ENRIQUE</v>
          </cell>
          <cell r="E6">
            <v>40</v>
          </cell>
          <cell r="F6" t="str">
            <v>G. ADM. Y FINANZAS</v>
          </cell>
        </row>
        <row r="7">
          <cell r="B7" t="str">
            <v>13662784</v>
          </cell>
          <cell r="C7" t="str">
            <v>8</v>
          </cell>
          <cell r="D7" t="str">
            <v>ACUÑA  PRECHT,  JEREMY</v>
          </cell>
          <cell r="E7">
            <v>33</v>
          </cell>
          <cell r="F7" t="str">
            <v>GERENCIA DE SERVICIOS</v>
          </cell>
        </row>
        <row r="8">
          <cell r="B8" t="str">
            <v>12241266</v>
          </cell>
          <cell r="C8" t="str">
            <v>0</v>
          </cell>
          <cell r="D8" t="str">
            <v>AGUAYO  CAAMAÑO, PATRICIO ANDRES</v>
          </cell>
          <cell r="E8">
            <v>33</v>
          </cell>
          <cell r="F8" t="str">
            <v>GERENCIA DE SERVICIOS</v>
          </cell>
        </row>
        <row r="9">
          <cell r="B9" t="str">
            <v xml:space="preserve"> 6825868</v>
          </cell>
          <cell r="C9" t="str">
            <v>5</v>
          </cell>
          <cell r="D9" t="str">
            <v>AGUAYO  JARA,  PEDRO ENRIQUE</v>
          </cell>
          <cell r="E9">
            <v>36</v>
          </cell>
          <cell r="F9" t="str">
            <v>G. PROYECTOS Y DESARROLLO</v>
          </cell>
        </row>
        <row r="10">
          <cell r="B10" t="str">
            <v>13736290</v>
          </cell>
          <cell r="C10" t="str">
            <v>2</v>
          </cell>
          <cell r="D10" t="str">
            <v>AGUILA  DIAZ,  CAROLINA DEL CARMEN</v>
          </cell>
          <cell r="E10">
            <v>33</v>
          </cell>
          <cell r="F10" t="str">
            <v>GERENCIA DE SERVICIOS</v>
          </cell>
        </row>
        <row r="11">
          <cell r="B11" t="str">
            <v>12162669</v>
          </cell>
          <cell r="C11" t="str">
            <v>1</v>
          </cell>
          <cell r="D11" t="str">
            <v>AGUIRRE  IPINZA, RODRIGO ANTONIO</v>
          </cell>
          <cell r="E11">
            <v>33</v>
          </cell>
          <cell r="F11" t="str">
            <v>GERENCIA DE SERVICIOS</v>
          </cell>
        </row>
        <row r="12">
          <cell r="B12" t="str">
            <v xml:space="preserve"> 9570358</v>
          </cell>
          <cell r="C12" t="str">
            <v>5</v>
          </cell>
          <cell r="D12" t="str">
            <v>AHUMADA  LIRA, MANUEL ANTONIO</v>
          </cell>
          <cell r="E12">
            <v>33</v>
          </cell>
          <cell r="F12" t="str">
            <v>GERENCIA DE SERVICIOS</v>
          </cell>
        </row>
        <row r="13">
          <cell r="B13" t="str">
            <v xml:space="preserve"> 6106411</v>
          </cell>
          <cell r="C13" t="str">
            <v>7</v>
          </cell>
          <cell r="D13" t="str">
            <v>ALARCON  POTT,  ALBERTO EDUARDO</v>
          </cell>
          <cell r="E13">
            <v>32</v>
          </cell>
          <cell r="F13" t="str">
            <v>G. VENTAS COMUNICACIONES</v>
          </cell>
        </row>
        <row r="14">
          <cell r="B14" t="str">
            <v xml:space="preserve"> 8950548</v>
          </cell>
          <cell r="C14" t="str">
            <v>8</v>
          </cell>
          <cell r="D14" t="str">
            <v>ALBARRACIN  BAÑADOS, PAMELA CAROLIN</v>
          </cell>
          <cell r="E14">
            <v>30</v>
          </cell>
          <cell r="F14" t="str">
            <v>PRESIDENCIA EJECUTIVA</v>
          </cell>
        </row>
        <row r="15">
          <cell r="B15" t="str">
            <v>10628073</v>
          </cell>
          <cell r="C15" t="str">
            <v>8</v>
          </cell>
          <cell r="D15" t="str">
            <v>ALBORNOZ  BERNAL, JUAN GILBERTO</v>
          </cell>
          <cell r="E15">
            <v>33</v>
          </cell>
          <cell r="F15" t="str">
            <v>GERENCIA DE SERVICIOS</v>
          </cell>
        </row>
        <row r="16">
          <cell r="B16" t="str">
            <v>14352624</v>
          </cell>
          <cell r="C16" t="str">
            <v>0</v>
          </cell>
          <cell r="D16" t="str">
            <v>ALCACIBAR  BUCCIONE, CESAR</v>
          </cell>
          <cell r="E16">
            <v>48</v>
          </cell>
          <cell r="F16" t="str">
            <v>G. INVESTIGACION</v>
          </cell>
        </row>
        <row r="17">
          <cell r="B17" t="str">
            <v xml:space="preserve"> 4660143</v>
          </cell>
          <cell r="C17" t="str">
            <v>2</v>
          </cell>
          <cell r="D17" t="str">
            <v>ALISTE  VILLARROEL,  LUIS FERNANDO</v>
          </cell>
          <cell r="E17">
            <v>40</v>
          </cell>
          <cell r="F17" t="str">
            <v>G. ADM. Y FINANZAS</v>
          </cell>
        </row>
        <row r="18">
          <cell r="B18" t="str">
            <v>12713388</v>
          </cell>
          <cell r="C18" t="str">
            <v>3</v>
          </cell>
          <cell r="D18" t="str">
            <v>ALMONACID  SCHÄFER,  ANDREA PAULINA</v>
          </cell>
          <cell r="E18">
            <v>48</v>
          </cell>
          <cell r="F18" t="str">
            <v>G. VENTAS COMPUTACION</v>
          </cell>
        </row>
        <row r="19">
          <cell r="B19" t="str">
            <v xml:space="preserve"> 8513973</v>
          </cell>
          <cell r="C19" t="str">
            <v>8</v>
          </cell>
          <cell r="D19" t="str">
            <v>ALVARADO  TRONCOSO,  GUILLERMO PATR</v>
          </cell>
          <cell r="E19">
            <v>33</v>
          </cell>
          <cell r="F19" t="str">
            <v>GERENCIA DE SERVICIOS</v>
          </cell>
        </row>
        <row r="20">
          <cell r="B20" t="str">
            <v>12776142</v>
          </cell>
          <cell r="C20" t="str">
            <v>6</v>
          </cell>
          <cell r="D20" t="str">
            <v>ALVAREZ  BEIZA, PAULA PAZ</v>
          </cell>
          <cell r="E20">
            <v>41</v>
          </cell>
          <cell r="F20" t="str">
            <v>CENTRO GLOBAL SS. INTERNET</v>
          </cell>
        </row>
        <row r="21">
          <cell r="B21" t="str">
            <v>13027376</v>
          </cell>
          <cell r="C21" t="str">
            <v>9</v>
          </cell>
          <cell r="D21" t="str">
            <v>ALVAREZ  DURAN, PAULINA ALEJANDRA</v>
          </cell>
          <cell r="E21">
            <v>41</v>
          </cell>
          <cell r="F21" t="str">
            <v>CENTRO GLOBAL SS. INTERNET</v>
          </cell>
        </row>
        <row r="22">
          <cell r="B22" t="str">
            <v xml:space="preserve"> 6692150</v>
          </cell>
          <cell r="C22" t="str">
            <v>6</v>
          </cell>
          <cell r="D22" t="str">
            <v>ALVAREZ  RAVERA, MONICA MARIANA</v>
          </cell>
          <cell r="E22">
            <v>30</v>
          </cell>
          <cell r="F22" t="str">
            <v>PRESIDENCIA EJECUTIVA</v>
          </cell>
        </row>
        <row r="23">
          <cell r="B23" t="str">
            <v xml:space="preserve"> 9765781</v>
          </cell>
          <cell r="C23" t="str">
            <v>5</v>
          </cell>
          <cell r="D23" t="str">
            <v>ARAVENA  LUZANTO,  EDISON FABIAN</v>
          </cell>
          <cell r="E23">
            <v>36</v>
          </cell>
          <cell r="F23" t="str">
            <v>G. PROYECTOS Y DESARROLLO</v>
          </cell>
        </row>
        <row r="24">
          <cell r="B24" t="str">
            <v xml:space="preserve"> 9008132</v>
          </cell>
          <cell r="C24" t="str">
            <v>2</v>
          </cell>
          <cell r="D24" t="str">
            <v>ARCE  SEPULVEDA,  DOMINGO ALEJANDRO</v>
          </cell>
          <cell r="E24">
            <v>33</v>
          </cell>
          <cell r="F24" t="str">
            <v>GERENCIA DE SERVICIOS</v>
          </cell>
        </row>
        <row r="25">
          <cell r="B25" t="str">
            <v>12465682</v>
          </cell>
          <cell r="C25" t="str">
            <v>6</v>
          </cell>
          <cell r="D25" t="str">
            <v>ARELLANO  CALZADILLA, ALEX ANTONIO</v>
          </cell>
          <cell r="E25">
            <v>31</v>
          </cell>
          <cell r="F25" t="str">
            <v>G. VENTAS COMPUTACION</v>
          </cell>
        </row>
        <row r="26">
          <cell r="B26" t="str">
            <v>12448967</v>
          </cell>
          <cell r="C26" t="str">
            <v>9</v>
          </cell>
          <cell r="D26" t="str">
            <v>ARIAS  MONTENEGRO, EDGARDO RONNY</v>
          </cell>
          <cell r="E26">
            <v>33</v>
          </cell>
          <cell r="F26" t="str">
            <v>GERENCIA DE SERVICIOS</v>
          </cell>
        </row>
        <row r="27">
          <cell r="B27" t="str">
            <v>12631155</v>
          </cell>
          <cell r="C27" t="str">
            <v>9</v>
          </cell>
          <cell r="D27" t="str">
            <v>ARIAS  ORTÍZ, JOSÉ DE LA CRUZ</v>
          </cell>
          <cell r="E27">
            <v>36</v>
          </cell>
          <cell r="F27" t="str">
            <v>G. PROYECTOS Y DESARROLLO</v>
          </cell>
        </row>
        <row r="28">
          <cell r="B28" t="str">
            <v>11640935</v>
          </cell>
          <cell r="C28" t="str">
            <v>6</v>
          </cell>
          <cell r="D28" t="str">
            <v>ARIAS  QUEZADA,  RODRIGO ARTURO</v>
          </cell>
          <cell r="E28">
            <v>31</v>
          </cell>
          <cell r="F28" t="str">
            <v>G. VENTAS COMPUTACION</v>
          </cell>
        </row>
        <row r="29">
          <cell r="B29" t="str">
            <v xml:space="preserve"> 9579773</v>
          </cell>
          <cell r="C29" t="str">
            <v>3</v>
          </cell>
          <cell r="D29" t="str">
            <v>ASTUDILLO  ACEVEDO,  SONIA ELENA</v>
          </cell>
          <cell r="E29">
            <v>36</v>
          </cell>
          <cell r="F29" t="str">
            <v>G. PROYECTOS Y DESARROLLO</v>
          </cell>
        </row>
        <row r="30">
          <cell r="B30" t="str">
            <v xml:space="preserve"> 9105585</v>
          </cell>
          <cell r="C30" t="str">
            <v>6</v>
          </cell>
          <cell r="D30" t="str">
            <v>ASTUDILLO  GONZALEZ,  ARNOLDO ENRIQ</v>
          </cell>
          <cell r="E30">
            <v>33</v>
          </cell>
          <cell r="F30" t="str">
            <v>GERENCIA DE SERVICIOS</v>
          </cell>
        </row>
        <row r="31">
          <cell r="B31" t="str">
            <v>13674189</v>
          </cell>
          <cell r="C31" t="str">
            <v>6</v>
          </cell>
          <cell r="D31" t="str">
            <v>ASTUDILLO  NUÑEZ,  IVAN ALEXIS</v>
          </cell>
          <cell r="E31">
            <v>33</v>
          </cell>
          <cell r="F31" t="str">
            <v>GERENCIA DE SERVICIOS</v>
          </cell>
        </row>
        <row r="32">
          <cell r="B32" t="str">
            <v>10523092</v>
          </cell>
          <cell r="C32" t="str">
            <v>3</v>
          </cell>
          <cell r="D32" t="str">
            <v>AVILA  SOTO,  ARTURO HERNAN</v>
          </cell>
          <cell r="E32">
            <v>36</v>
          </cell>
          <cell r="F32" t="str">
            <v>G. PROYECTOS Y DESARROLLO</v>
          </cell>
        </row>
        <row r="33">
          <cell r="B33" t="str">
            <v>12679243</v>
          </cell>
          <cell r="C33" t="str">
            <v>3</v>
          </cell>
          <cell r="D33" t="str">
            <v>AVILES  ARIAS,  MARCO ANTONIO</v>
          </cell>
          <cell r="E33">
            <v>33</v>
          </cell>
          <cell r="F33" t="str">
            <v>GERENCIA DE SERVICIOS</v>
          </cell>
        </row>
        <row r="34">
          <cell r="B34" t="str">
            <v xml:space="preserve"> 9492980</v>
          </cell>
          <cell r="C34" t="str">
            <v>6</v>
          </cell>
          <cell r="D34" t="str">
            <v>BAEZA  GARCIA, JUAN JOSE</v>
          </cell>
          <cell r="E34">
            <v>41</v>
          </cell>
          <cell r="F34" t="str">
            <v>CENTRO GLOBAL SS. INTERNET</v>
          </cell>
        </row>
        <row r="35">
          <cell r="B35" t="str">
            <v xml:space="preserve"> 9100113</v>
          </cell>
          <cell r="C35" t="str">
            <v>6</v>
          </cell>
          <cell r="D35" t="str">
            <v>BALBONTIN  O'RYAN,  CRISTIAN JOSE</v>
          </cell>
          <cell r="E35">
            <v>36</v>
          </cell>
          <cell r="F35" t="str">
            <v>G. PROYECTOS Y DESARROLLO</v>
          </cell>
        </row>
        <row r="36">
          <cell r="B36" t="str">
            <v xml:space="preserve"> 8749484</v>
          </cell>
          <cell r="C36" t="str">
            <v>5</v>
          </cell>
          <cell r="D36" t="str">
            <v>BARISON  EGERT, FRANCISCO JAVIER</v>
          </cell>
          <cell r="E36">
            <v>31</v>
          </cell>
          <cell r="F36" t="str">
            <v>G. VENTAS COMPUTACION</v>
          </cell>
        </row>
        <row r="37">
          <cell r="B37" t="str">
            <v>10473420</v>
          </cell>
          <cell r="C37" t="str">
            <v>0</v>
          </cell>
          <cell r="D37" t="str">
            <v>BARJA  FLORES,  ALEXIS LEONARDO</v>
          </cell>
          <cell r="E37">
            <v>36</v>
          </cell>
          <cell r="F37" t="str">
            <v>G. PROYECTOS Y DESARROLLO</v>
          </cell>
        </row>
        <row r="38">
          <cell r="B38" t="str">
            <v>10235640</v>
          </cell>
          <cell r="C38" t="str">
            <v>3</v>
          </cell>
          <cell r="D38" t="str">
            <v>BARRA  TRONCOSO, MANUEL FRANCISCO</v>
          </cell>
          <cell r="E38">
            <v>33</v>
          </cell>
          <cell r="F38" t="str">
            <v>GERENCIA DE SERVICIOS</v>
          </cell>
        </row>
        <row r="39">
          <cell r="B39" t="str">
            <v xml:space="preserve"> 3634369</v>
          </cell>
          <cell r="C39" t="str">
            <v>9</v>
          </cell>
          <cell r="D39" t="str">
            <v>BARRAZA  ZAVIDICH,  ADRIAN</v>
          </cell>
          <cell r="E39">
            <v>40</v>
          </cell>
          <cell r="F39" t="str">
            <v>G. ADM. Y FINANZAS</v>
          </cell>
        </row>
        <row r="40">
          <cell r="B40" t="str">
            <v>11293137</v>
          </cell>
          <cell r="C40" t="str">
            <v>6</v>
          </cell>
          <cell r="D40" t="str">
            <v>BARRIGA  TRONCOSO,  LUIS ALEJANDRO</v>
          </cell>
          <cell r="E40">
            <v>33</v>
          </cell>
          <cell r="F40" t="str">
            <v>GERENCIA DE SERVICIOS</v>
          </cell>
        </row>
        <row r="41">
          <cell r="B41" t="str">
            <v>10541084</v>
          </cell>
          <cell r="C41" t="str">
            <v>0</v>
          </cell>
          <cell r="D41" t="str">
            <v>BARRIOS  ROCHA, MIGUEL ANGEL</v>
          </cell>
          <cell r="E41">
            <v>40</v>
          </cell>
          <cell r="F41" t="str">
            <v>G. ADM. Y FINANZAS</v>
          </cell>
        </row>
        <row r="42">
          <cell r="B42" t="str">
            <v xml:space="preserve"> 8511646</v>
          </cell>
          <cell r="C42" t="str">
            <v>0</v>
          </cell>
          <cell r="D42" t="str">
            <v>BASTIAS  CARVAJAL,  FERNANDO ONOFRE</v>
          </cell>
          <cell r="E42">
            <v>33</v>
          </cell>
          <cell r="F42" t="str">
            <v>GERENCIA DE SERVICIOS</v>
          </cell>
        </row>
        <row r="43">
          <cell r="B43" t="str">
            <v xml:space="preserve"> 8846090</v>
          </cell>
          <cell r="C43" t="str">
            <v>1</v>
          </cell>
          <cell r="D43" t="str">
            <v>BASTIAS  QUEZADA, VICTOR</v>
          </cell>
          <cell r="E43">
            <v>40</v>
          </cell>
          <cell r="F43" t="str">
            <v>G. ADM. Y FINANZAS</v>
          </cell>
        </row>
        <row r="44">
          <cell r="B44" t="str">
            <v xml:space="preserve"> 8606789</v>
          </cell>
          <cell r="C44" t="str">
            <v>7</v>
          </cell>
          <cell r="D44" t="str">
            <v>BASTIAS  VENEGAS,  MAURICIO ARTURO</v>
          </cell>
          <cell r="E44">
            <v>33</v>
          </cell>
          <cell r="F44" t="str">
            <v>GERENCIA DE SERVICIOS</v>
          </cell>
        </row>
        <row r="45">
          <cell r="B45" t="str">
            <v xml:space="preserve"> 7763714</v>
          </cell>
          <cell r="C45" t="str">
            <v>1</v>
          </cell>
          <cell r="D45" t="str">
            <v>BAZAN  AGUIRRE,  FERNANDO ANDRES</v>
          </cell>
          <cell r="E45">
            <v>32</v>
          </cell>
          <cell r="F45" t="str">
            <v>G. VENTAS COMUNICACIONES</v>
          </cell>
        </row>
        <row r="46">
          <cell r="B46" t="str">
            <v xml:space="preserve"> 7043654</v>
          </cell>
          <cell r="C46" t="str">
            <v>K</v>
          </cell>
          <cell r="D46" t="str">
            <v>BAZAN  ESPINOZA,  PLACIDO HUMBERTO</v>
          </cell>
          <cell r="E46">
            <v>33</v>
          </cell>
          <cell r="F46" t="str">
            <v>GERENCIA DE SERVICIOS</v>
          </cell>
        </row>
        <row r="47">
          <cell r="B47" t="str">
            <v xml:space="preserve"> 8549616</v>
          </cell>
          <cell r="C47" t="str">
            <v>6</v>
          </cell>
          <cell r="D47" t="str">
            <v>BLACHET  GOMEZ, ALEJANDRO JAVIER</v>
          </cell>
          <cell r="E47">
            <v>32</v>
          </cell>
          <cell r="F47" t="str">
            <v>G. VENTAS COMUNICACIONES</v>
          </cell>
        </row>
        <row r="48">
          <cell r="B48" t="str">
            <v>10402216</v>
          </cell>
          <cell r="C48" t="str">
            <v>2</v>
          </cell>
          <cell r="D48" t="str">
            <v>BORQUEZ  SUSZKO, CLAUDIO IVAN</v>
          </cell>
          <cell r="E48">
            <v>33</v>
          </cell>
          <cell r="F48" t="str">
            <v>GERENCIA DE SERVICIOS</v>
          </cell>
        </row>
        <row r="49">
          <cell r="B49" t="str">
            <v xml:space="preserve"> 9275442</v>
          </cell>
          <cell r="C49" t="str">
            <v>1</v>
          </cell>
          <cell r="D49" t="str">
            <v>BORRONI  BASAEZ,  ANDRES MARCELO</v>
          </cell>
          <cell r="E49">
            <v>33</v>
          </cell>
          <cell r="F49" t="str">
            <v>GERENCIA DE SERVICIOS</v>
          </cell>
        </row>
        <row r="50">
          <cell r="B50" t="str">
            <v>12259125</v>
          </cell>
          <cell r="C50" t="str">
            <v>5</v>
          </cell>
          <cell r="D50" t="str">
            <v>BRAVO  ABARCA,  MARCELO JAIME</v>
          </cell>
          <cell r="E50">
            <v>33</v>
          </cell>
          <cell r="F50" t="str">
            <v>GERENCIA DE SERVICIOS</v>
          </cell>
        </row>
        <row r="51">
          <cell r="B51" t="str">
            <v>10179395</v>
          </cell>
          <cell r="C51" t="str">
            <v>8</v>
          </cell>
          <cell r="D51" t="str">
            <v>BRAVO  CELIS, ROBERTO LEONARDO</v>
          </cell>
          <cell r="E51">
            <v>33</v>
          </cell>
          <cell r="F51" t="str">
            <v>GERENCIA DE SERVICIOS</v>
          </cell>
        </row>
        <row r="52">
          <cell r="B52" t="str">
            <v>12484708</v>
          </cell>
          <cell r="C52" t="str">
            <v>7</v>
          </cell>
          <cell r="D52" t="str">
            <v>BÜHLER  CORTES,  GERARDO</v>
          </cell>
          <cell r="E52">
            <v>32</v>
          </cell>
          <cell r="F52" t="str">
            <v>G. VENTAS COMUNICACIONES</v>
          </cell>
        </row>
        <row r="53">
          <cell r="B53" t="str">
            <v>12920949</v>
          </cell>
          <cell r="C53" t="str">
            <v>6</v>
          </cell>
          <cell r="D53" t="str">
            <v>BURGOS  CARDENAS, ROLANDO ANTONIO</v>
          </cell>
          <cell r="E53">
            <v>36</v>
          </cell>
          <cell r="F53" t="str">
            <v>G. PROYECTOS Y DESARROLLO</v>
          </cell>
        </row>
        <row r="54">
          <cell r="B54" t="str">
            <v xml:space="preserve"> 5718244</v>
          </cell>
          <cell r="C54" t="str">
            <v>K</v>
          </cell>
          <cell r="D54" t="str">
            <v>BUSSO  VYHMEISTER,  CARLOS JORGE</v>
          </cell>
          <cell r="E54">
            <v>30</v>
          </cell>
          <cell r="F54" t="str">
            <v>PRESIDENCIA EJECUTIVA</v>
          </cell>
        </row>
        <row r="55">
          <cell r="B55" t="str">
            <v xml:space="preserve"> 5718527</v>
          </cell>
          <cell r="C55" t="str">
            <v>9</v>
          </cell>
          <cell r="D55" t="str">
            <v>BUSSO  VYHMEISTER,  NELIDA BETTY</v>
          </cell>
          <cell r="E55">
            <v>33</v>
          </cell>
          <cell r="F55" t="str">
            <v>GERENCIA DE SERVICIOS</v>
          </cell>
        </row>
        <row r="56">
          <cell r="B56" t="str">
            <v xml:space="preserve"> 7213743</v>
          </cell>
          <cell r="C56" t="str">
            <v>4</v>
          </cell>
          <cell r="D56" t="str">
            <v>CABALLERO  CORDOVA,  HUGO HERNAN</v>
          </cell>
          <cell r="E56">
            <v>36</v>
          </cell>
          <cell r="F56" t="str">
            <v>G. PROYECTOS Y DESARROLLO</v>
          </cell>
        </row>
        <row r="57">
          <cell r="B57" t="str">
            <v xml:space="preserve"> 7731257</v>
          </cell>
          <cell r="C57" t="str">
            <v>9</v>
          </cell>
          <cell r="D57" t="str">
            <v>CABALLERO  DROGUETT,  VICTOR ANTONI</v>
          </cell>
          <cell r="E57">
            <v>33</v>
          </cell>
          <cell r="F57" t="str">
            <v>GERENCIA DE SERVICIOS</v>
          </cell>
        </row>
        <row r="58">
          <cell r="B58" t="str">
            <v>10257397</v>
          </cell>
          <cell r="C58" t="str">
            <v>8</v>
          </cell>
          <cell r="D58" t="str">
            <v>CABELLO  ARAYA, ROBERTO ALEJANDRO</v>
          </cell>
          <cell r="E58">
            <v>31</v>
          </cell>
          <cell r="F58" t="str">
            <v>G. VENTAS COMPUTACION</v>
          </cell>
        </row>
        <row r="59">
          <cell r="B59" t="str">
            <v>12253381</v>
          </cell>
          <cell r="C59" t="str">
            <v>6</v>
          </cell>
          <cell r="D59" t="str">
            <v>CADIZ  OLIVARES,  MARIO EDUARDO</v>
          </cell>
          <cell r="E59">
            <v>36</v>
          </cell>
          <cell r="F59" t="str">
            <v>G. PROYECTOS Y DESARROLLO</v>
          </cell>
        </row>
        <row r="60">
          <cell r="B60" t="str">
            <v>13680242</v>
          </cell>
          <cell r="C60" t="str">
            <v>9</v>
          </cell>
          <cell r="D60" t="str">
            <v>CAMPBELL  VILCHES, CRISTIAN MANUEL</v>
          </cell>
          <cell r="E60">
            <v>41</v>
          </cell>
          <cell r="F60" t="str">
            <v>CENTRO GLOBAL SS. INTERNET</v>
          </cell>
        </row>
        <row r="61">
          <cell r="B61" t="str">
            <v xml:space="preserve"> 7480260</v>
          </cell>
          <cell r="C61" t="str">
            <v>5</v>
          </cell>
          <cell r="D61" t="str">
            <v>CAMPOS  DOMINGUEZ,  CARLOS ALBERTO</v>
          </cell>
          <cell r="E61">
            <v>48</v>
          </cell>
          <cell r="F61" t="str">
            <v>G. VENTAS COMPUTACION</v>
          </cell>
        </row>
        <row r="62">
          <cell r="B62" t="str">
            <v xml:space="preserve"> 7117150</v>
          </cell>
          <cell r="C62" t="str">
            <v>7</v>
          </cell>
          <cell r="D62" t="str">
            <v>CAMPOS  DOMINGUEZ, DANIEL MANUEL</v>
          </cell>
          <cell r="E62">
            <v>36</v>
          </cell>
          <cell r="F62" t="str">
            <v>G. PROYECTOS Y DESARROLLO</v>
          </cell>
        </row>
        <row r="63">
          <cell r="B63" t="str">
            <v xml:space="preserve"> 9065421</v>
          </cell>
          <cell r="C63" t="str">
            <v>7</v>
          </cell>
          <cell r="D63" t="str">
            <v>CAMUS  MELLA,  VICENTE</v>
          </cell>
          <cell r="E63">
            <v>33</v>
          </cell>
          <cell r="F63" t="str">
            <v>GERENCIA DE SERVICIOS</v>
          </cell>
        </row>
        <row r="64">
          <cell r="B64" t="str">
            <v>10700436</v>
          </cell>
          <cell r="C64" t="str">
            <v>K</v>
          </cell>
          <cell r="D64" t="str">
            <v>CANALES  CADENA,  MARCELA PAOLA</v>
          </cell>
          <cell r="E64">
            <v>33</v>
          </cell>
          <cell r="F64" t="str">
            <v>GERENCIA DE SERVICIOS</v>
          </cell>
        </row>
        <row r="65">
          <cell r="B65" t="str">
            <v xml:space="preserve"> 8469483</v>
          </cell>
          <cell r="C65" t="str">
            <v>5</v>
          </cell>
          <cell r="D65" t="str">
            <v>CAÑAS  FLORES,  FERNANDO GABRIEL</v>
          </cell>
          <cell r="E65">
            <v>33</v>
          </cell>
          <cell r="F65" t="str">
            <v>GERENCIA DE SERVICIOS</v>
          </cell>
        </row>
        <row r="66">
          <cell r="B66" t="str">
            <v>12628434</v>
          </cell>
          <cell r="C66" t="str">
            <v>9</v>
          </cell>
          <cell r="D66" t="str">
            <v>CARAM  MUSALEM,  FELIPE</v>
          </cell>
          <cell r="E66">
            <v>31</v>
          </cell>
          <cell r="F66" t="str">
            <v>G. VENTAS COMPUTACION</v>
          </cell>
        </row>
        <row r="67">
          <cell r="B67" t="str">
            <v>10528423</v>
          </cell>
          <cell r="C67" t="str">
            <v>3</v>
          </cell>
          <cell r="D67" t="str">
            <v>CARMONA  TORO, LUIS ALFREDO</v>
          </cell>
          <cell r="E67">
            <v>36</v>
          </cell>
          <cell r="F67" t="str">
            <v>G. PROYECTOS Y DESARROLLO</v>
          </cell>
        </row>
        <row r="68">
          <cell r="B68" t="str">
            <v>10353990</v>
          </cell>
          <cell r="C68" t="str">
            <v>0</v>
          </cell>
          <cell r="D68" t="str">
            <v>CARO  SABINI,  GUILLERMO IVAN</v>
          </cell>
          <cell r="E68">
            <v>48</v>
          </cell>
          <cell r="F68" t="str">
            <v>G. VENTAS COMPUTACION</v>
          </cell>
        </row>
        <row r="69">
          <cell r="B69" t="str">
            <v>13047432</v>
          </cell>
          <cell r="C69" t="str">
            <v>2</v>
          </cell>
          <cell r="D69" t="str">
            <v>CARRASCO  ARCOS, JAIME EDUARDO</v>
          </cell>
          <cell r="E69">
            <v>33</v>
          </cell>
          <cell r="F69" t="str">
            <v>GERENCIA DE SERVICIOS</v>
          </cell>
        </row>
        <row r="70">
          <cell r="B70" t="str">
            <v xml:space="preserve"> 9813442</v>
          </cell>
          <cell r="C70" t="str">
            <v>5</v>
          </cell>
          <cell r="D70" t="str">
            <v>CARRASCO  MARTINEZ,  EDUARDO ARTURO</v>
          </cell>
          <cell r="E70">
            <v>33</v>
          </cell>
          <cell r="F70" t="str">
            <v>GERENCIA DE SERVICIOS</v>
          </cell>
        </row>
        <row r="71">
          <cell r="B71" t="str">
            <v>12695792</v>
          </cell>
          <cell r="C71" t="str">
            <v>0</v>
          </cell>
          <cell r="D71" t="str">
            <v>CARRASCO  PINO, ALVARO MARIO</v>
          </cell>
          <cell r="E71">
            <v>33</v>
          </cell>
          <cell r="F71" t="str">
            <v>GERENCIA DE SERVICIOS</v>
          </cell>
        </row>
        <row r="72">
          <cell r="B72" t="str">
            <v>12701224</v>
          </cell>
          <cell r="C72" t="str">
            <v>5</v>
          </cell>
          <cell r="D72" t="str">
            <v>CARRASCO  RUIZ, MARCELA ALEJANDRA</v>
          </cell>
          <cell r="E72">
            <v>41</v>
          </cell>
          <cell r="F72" t="str">
            <v>CENTRO GLOBAL SS. INTERNET</v>
          </cell>
        </row>
        <row r="73">
          <cell r="B73" t="str">
            <v>12894850</v>
          </cell>
          <cell r="C73" t="str">
            <v>3</v>
          </cell>
          <cell r="D73" t="str">
            <v>CARRASCO  SAGÜES,  CHRISTIAN MAURIC</v>
          </cell>
          <cell r="E73">
            <v>33</v>
          </cell>
          <cell r="F73" t="str">
            <v>GERENCIA DE SERVICIOS</v>
          </cell>
        </row>
        <row r="74">
          <cell r="B74" t="str">
            <v xml:space="preserve"> 8506862</v>
          </cell>
          <cell r="C74" t="str">
            <v>8</v>
          </cell>
          <cell r="D74" t="str">
            <v>CARRASCO  VIDAL,  LILIAN ISABEL</v>
          </cell>
          <cell r="E74">
            <v>31</v>
          </cell>
          <cell r="F74" t="str">
            <v>G. VENTAS COMPUTACION</v>
          </cell>
        </row>
        <row r="75">
          <cell r="B75" t="str">
            <v>13683864</v>
          </cell>
          <cell r="C75" t="str">
            <v>4</v>
          </cell>
          <cell r="D75" t="str">
            <v>CARUMAN  PIZARRO,  JAMINA</v>
          </cell>
          <cell r="E75">
            <v>33</v>
          </cell>
          <cell r="F75" t="str">
            <v>GERENCIA DE SERVICIOS</v>
          </cell>
        </row>
        <row r="76">
          <cell r="B76" t="str">
            <v>10744149</v>
          </cell>
          <cell r="C76" t="str">
            <v>2</v>
          </cell>
          <cell r="D76" t="str">
            <v>CARVAJAL  FUENTES,  FRANCISCO LEONA</v>
          </cell>
          <cell r="E76">
            <v>36</v>
          </cell>
          <cell r="F76" t="str">
            <v>G. PROYECTOS Y DESARROLLO</v>
          </cell>
        </row>
        <row r="77">
          <cell r="B77" t="str">
            <v>12671245</v>
          </cell>
          <cell r="C77" t="str">
            <v>6</v>
          </cell>
          <cell r="D77" t="str">
            <v>CARVAJAL  PINO,  MARIA SOLEDAD</v>
          </cell>
          <cell r="E77">
            <v>33</v>
          </cell>
          <cell r="F77" t="str">
            <v>GERENCIA DE SERVICIOS</v>
          </cell>
        </row>
        <row r="78">
          <cell r="B78" t="str">
            <v xml:space="preserve"> 9617903</v>
          </cell>
          <cell r="C78" t="str">
            <v>0</v>
          </cell>
          <cell r="D78" t="str">
            <v>CASTRO  MOLINA, PABLO ALFONSO</v>
          </cell>
          <cell r="E78">
            <v>31</v>
          </cell>
          <cell r="F78" t="str">
            <v>G. VENTAS COMPUTACION</v>
          </cell>
        </row>
        <row r="79">
          <cell r="B79" t="str">
            <v>12567003</v>
          </cell>
          <cell r="C79" t="str">
            <v>2</v>
          </cell>
          <cell r="D79" t="str">
            <v>CELEDON  PLAZA, RODRIGO ANDRES</v>
          </cell>
          <cell r="E79">
            <v>33</v>
          </cell>
          <cell r="F79" t="str">
            <v>GERENCIA DE SERVICIOS</v>
          </cell>
        </row>
        <row r="80">
          <cell r="B80" t="str">
            <v>12861153</v>
          </cell>
          <cell r="C80" t="str">
            <v>3</v>
          </cell>
          <cell r="D80" t="str">
            <v>CELIS  CASTRO,  JORGE RAMON</v>
          </cell>
          <cell r="E80">
            <v>33</v>
          </cell>
          <cell r="F80" t="str">
            <v>GERENCIA DE SERVICIOS</v>
          </cell>
        </row>
        <row r="81">
          <cell r="B81" t="str">
            <v>11653215</v>
          </cell>
          <cell r="C81" t="str">
            <v>8</v>
          </cell>
          <cell r="D81" t="str">
            <v>CEPEDA  PIRADT,  CARLOS ALBERTO</v>
          </cell>
          <cell r="E81">
            <v>31</v>
          </cell>
          <cell r="F81" t="str">
            <v>G. VENTAS COMPUTACION</v>
          </cell>
        </row>
        <row r="82">
          <cell r="B82" t="str">
            <v xml:space="preserve"> 7040476</v>
          </cell>
          <cell r="C82" t="str">
            <v>1</v>
          </cell>
          <cell r="D82" t="str">
            <v>CERDA  LECAROS,  FERNANDO</v>
          </cell>
          <cell r="E82">
            <v>40</v>
          </cell>
          <cell r="F82" t="str">
            <v>G. ADM. Y FINANZAS</v>
          </cell>
        </row>
        <row r="83">
          <cell r="B83" t="str">
            <v>11874577</v>
          </cell>
          <cell r="C83" t="str">
            <v>9</v>
          </cell>
          <cell r="D83" t="str">
            <v>CIFRAS  PALMA,  ALVARO RODRIGO</v>
          </cell>
          <cell r="E83">
            <v>36</v>
          </cell>
          <cell r="F83" t="str">
            <v>G. PROYECTOS Y DESARROLLO</v>
          </cell>
        </row>
        <row r="84">
          <cell r="B84" t="str">
            <v xml:space="preserve"> 9376880</v>
          </cell>
          <cell r="C84" t="str">
            <v>9</v>
          </cell>
          <cell r="D84" t="str">
            <v>CIFUENTES  CRESPO,  PATRICIO EVELIO</v>
          </cell>
          <cell r="E84">
            <v>31</v>
          </cell>
          <cell r="F84" t="str">
            <v>G. VENTAS COMPUTACION</v>
          </cell>
        </row>
        <row r="85">
          <cell r="B85" t="str">
            <v xml:space="preserve"> 7296841</v>
          </cell>
          <cell r="C85" t="str">
            <v>7</v>
          </cell>
          <cell r="D85" t="str">
            <v>CISTERNAS  HOOD,  JUAN EDUARDO</v>
          </cell>
          <cell r="E85">
            <v>33</v>
          </cell>
          <cell r="F85" t="str">
            <v>GERENCIA DE SERVICIOS</v>
          </cell>
        </row>
        <row r="86">
          <cell r="B86" t="str">
            <v>10284711</v>
          </cell>
          <cell r="C86" t="str">
            <v>3</v>
          </cell>
          <cell r="D86" t="str">
            <v>COLINA  MEDIC,  MAURICIO ALEJANDRO</v>
          </cell>
          <cell r="E86">
            <v>33</v>
          </cell>
          <cell r="F86" t="str">
            <v>GERENCIA DE SERVICIOS</v>
          </cell>
        </row>
        <row r="87">
          <cell r="B87" t="str">
            <v>12236380</v>
          </cell>
          <cell r="C87" t="str">
            <v>5</v>
          </cell>
          <cell r="D87" t="str">
            <v>CONTARDO  GONZALEZ, ENRIQUE BERNARD</v>
          </cell>
          <cell r="E87">
            <v>48</v>
          </cell>
          <cell r="F87" t="str">
            <v>G. ADM. Y FINANZAS</v>
          </cell>
        </row>
        <row r="88">
          <cell r="B88" t="str">
            <v>12612913</v>
          </cell>
          <cell r="C88" t="str">
            <v>0</v>
          </cell>
          <cell r="D88" t="str">
            <v>CONTRERAS  ARANCIBIA, JAVIER PATRI</v>
          </cell>
          <cell r="E88">
            <v>36</v>
          </cell>
          <cell r="F88" t="str">
            <v>G. PROYECTOS Y DESARROLLO</v>
          </cell>
        </row>
        <row r="89">
          <cell r="B89" t="str">
            <v xml:space="preserve"> 4885810</v>
          </cell>
          <cell r="C89" t="str">
            <v>4</v>
          </cell>
          <cell r="D89" t="str">
            <v>CONTRERAS  BRIONES, RAUL APOLINARIO</v>
          </cell>
          <cell r="E89">
            <v>33</v>
          </cell>
          <cell r="F89" t="str">
            <v>GERENCIA DE SERVICIOS</v>
          </cell>
        </row>
        <row r="90">
          <cell r="B90" t="str">
            <v xml:space="preserve"> 6618125</v>
          </cell>
          <cell r="C90" t="str">
            <v>1</v>
          </cell>
          <cell r="D90" t="str">
            <v>CONTRERAS  SEGOVIA,  VICTOR HUGO</v>
          </cell>
          <cell r="E90">
            <v>48</v>
          </cell>
          <cell r="F90" t="str">
            <v>G. ADM. Y FINANZAS</v>
          </cell>
        </row>
        <row r="91">
          <cell r="B91" t="str">
            <v>12546980</v>
          </cell>
          <cell r="C91" t="str">
            <v>9</v>
          </cell>
          <cell r="D91" t="str">
            <v>CORDERO  ALFARO,  CLAUDIA ANDREA</v>
          </cell>
          <cell r="E91">
            <v>33</v>
          </cell>
          <cell r="F91" t="str">
            <v>GERENCIA DE SERVICIOS</v>
          </cell>
        </row>
        <row r="92">
          <cell r="B92" t="str">
            <v xml:space="preserve"> 4464151</v>
          </cell>
          <cell r="C92" t="str">
            <v>8</v>
          </cell>
          <cell r="D92" t="str">
            <v>CORNEJO  VERGARA, RAMON SEGUNDO</v>
          </cell>
          <cell r="E92">
            <v>33</v>
          </cell>
          <cell r="F92" t="str">
            <v>GERENCIA DE SERVICIOS</v>
          </cell>
        </row>
        <row r="93">
          <cell r="B93" t="str">
            <v>13666833</v>
          </cell>
          <cell r="C93" t="str">
            <v>1</v>
          </cell>
          <cell r="D93" t="str">
            <v>CORTEZ  AGUILERA, RAUL EDUARDO</v>
          </cell>
          <cell r="E93">
            <v>33</v>
          </cell>
          <cell r="F93" t="str">
            <v>GERENCIA DE SERVICIOS</v>
          </cell>
        </row>
        <row r="94">
          <cell r="B94" t="str">
            <v xml:space="preserve"> 9580980</v>
          </cell>
          <cell r="C94" t="str">
            <v>4</v>
          </cell>
          <cell r="D94" t="str">
            <v>CORTEZ  INOSTROZA, HERNAN EDUARDO</v>
          </cell>
          <cell r="E94">
            <v>41</v>
          </cell>
          <cell r="F94" t="str">
            <v>CENTRO GLOBAL SS. INTERNET</v>
          </cell>
        </row>
        <row r="95">
          <cell r="B95" t="str">
            <v xml:space="preserve"> 9255556</v>
          </cell>
          <cell r="C95" t="str">
            <v>9</v>
          </cell>
          <cell r="D95" t="str">
            <v>CRISTI  CORTES, JUAN ERNESTO</v>
          </cell>
          <cell r="E95">
            <v>48</v>
          </cell>
          <cell r="F95" t="str">
            <v>G. ADM. Y FINANZAS</v>
          </cell>
        </row>
        <row r="96">
          <cell r="B96" t="str">
            <v xml:space="preserve"> 5927051</v>
          </cell>
          <cell r="C96" t="str">
            <v>6</v>
          </cell>
          <cell r="D96" t="str">
            <v>CRUZ  TAPIA,  GUILLERMO OSCAR</v>
          </cell>
          <cell r="E96">
            <v>33</v>
          </cell>
          <cell r="F96" t="str">
            <v>GERENCIA DE SERVICIOS</v>
          </cell>
        </row>
        <row r="97">
          <cell r="B97" t="str">
            <v xml:space="preserve"> 8347843</v>
          </cell>
          <cell r="C97" t="str">
            <v>8</v>
          </cell>
          <cell r="D97" t="str">
            <v>CUITIÑO  BUGUEIRO,  GASTON GONZALO</v>
          </cell>
          <cell r="E97">
            <v>36</v>
          </cell>
          <cell r="F97" t="str">
            <v>G. PROYECTOS Y DESARROLLO</v>
          </cell>
        </row>
        <row r="98">
          <cell r="B98" t="str">
            <v>11619726</v>
          </cell>
          <cell r="C98" t="str">
            <v>K</v>
          </cell>
          <cell r="D98" t="str">
            <v>CHOCANO  JARA,  GERMAN MARCELO</v>
          </cell>
          <cell r="E98">
            <v>36</v>
          </cell>
          <cell r="F98" t="str">
            <v>G. PROYECTOS Y DESARROLLO</v>
          </cell>
        </row>
        <row r="99">
          <cell r="B99" t="str">
            <v>11833712</v>
          </cell>
          <cell r="C99" t="str">
            <v>3</v>
          </cell>
          <cell r="D99" t="str">
            <v>DE LA BARRA  CASTRO, LUIS HERNAN</v>
          </cell>
          <cell r="E99">
            <v>36</v>
          </cell>
          <cell r="F99" t="str">
            <v>G. PROYECTOS Y DESARROLLO</v>
          </cell>
        </row>
        <row r="100">
          <cell r="B100" t="str">
            <v xml:space="preserve"> 9599090</v>
          </cell>
          <cell r="C100" t="str">
            <v>8</v>
          </cell>
          <cell r="D100" t="str">
            <v>DE LA FUENTE  AQUEVEQUE, HERNAN</v>
          </cell>
          <cell r="E100">
            <v>33</v>
          </cell>
          <cell r="F100" t="str">
            <v>GERENCIA DE SERVICIOS</v>
          </cell>
        </row>
        <row r="101">
          <cell r="B101" t="str">
            <v xml:space="preserve"> 7034912</v>
          </cell>
          <cell r="C101" t="str">
            <v>4</v>
          </cell>
          <cell r="D101" t="str">
            <v>DEL SANTE  SCROGGIE, PATRICIO ARTUR</v>
          </cell>
          <cell r="E101">
            <v>30</v>
          </cell>
          <cell r="F101" t="str">
            <v>PRESIDENCIA EJECUTIVA</v>
          </cell>
        </row>
        <row r="102">
          <cell r="B102" t="str">
            <v xml:space="preserve"> 8449810</v>
          </cell>
          <cell r="C102" t="str">
            <v>6</v>
          </cell>
          <cell r="D102" t="str">
            <v>DEL VALLE  NOVOA, RICHARD NELSON</v>
          </cell>
          <cell r="E102">
            <v>40</v>
          </cell>
          <cell r="F102" t="str">
            <v>G. ADM. Y FINANZAS</v>
          </cell>
        </row>
        <row r="103">
          <cell r="B103" t="str">
            <v xml:space="preserve"> 9348981</v>
          </cell>
          <cell r="C103" t="str">
            <v>0</v>
          </cell>
          <cell r="D103" t="str">
            <v>DIAZ  ARANEDA,  ANTONIO FRANCISCO</v>
          </cell>
          <cell r="E103">
            <v>32</v>
          </cell>
          <cell r="F103" t="str">
            <v>G. VENTAS COMUNICACIONES</v>
          </cell>
        </row>
        <row r="104">
          <cell r="B104" t="str">
            <v xml:space="preserve"> 8824896</v>
          </cell>
          <cell r="C104" t="str">
            <v>1</v>
          </cell>
          <cell r="D104" t="str">
            <v>DIAZ  BUSTOS,  MARCELO HERNAN</v>
          </cell>
          <cell r="E104">
            <v>31</v>
          </cell>
          <cell r="F104" t="str">
            <v>G. VENTAS COMPUTACION</v>
          </cell>
        </row>
        <row r="105">
          <cell r="B105" t="str">
            <v xml:space="preserve"> 8343557</v>
          </cell>
          <cell r="C105" t="str">
            <v>7</v>
          </cell>
          <cell r="D105" t="str">
            <v>DIAZ  NAVARRO,  LUIS MARCELO</v>
          </cell>
          <cell r="E105">
            <v>33</v>
          </cell>
          <cell r="F105" t="str">
            <v>GERENCIA DE SERVICIOS</v>
          </cell>
        </row>
        <row r="106">
          <cell r="B106" t="str">
            <v>10773712</v>
          </cell>
          <cell r="C106" t="str">
            <v>K</v>
          </cell>
          <cell r="D106" t="str">
            <v>DIAZ  NOVA, RICARDO ANTONIO</v>
          </cell>
          <cell r="E106">
            <v>48</v>
          </cell>
          <cell r="F106" t="str">
            <v>G. ADM. Y FINANZAS</v>
          </cell>
        </row>
        <row r="107">
          <cell r="B107" t="str">
            <v>14573161</v>
          </cell>
          <cell r="C107" t="str">
            <v>5</v>
          </cell>
          <cell r="D107" t="str">
            <v>DIAZ  SALAS, FRANCISCO BERNARDO</v>
          </cell>
          <cell r="E107">
            <v>41</v>
          </cell>
          <cell r="F107" t="str">
            <v>CENTRO GLOBAL SS. INTERNET</v>
          </cell>
        </row>
        <row r="108">
          <cell r="B108" t="str">
            <v>10209947</v>
          </cell>
          <cell r="C108" t="str">
            <v>8</v>
          </cell>
          <cell r="D108" t="str">
            <v>DUARTE  CASTRO,  EDUARDO PATRICIO D</v>
          </cell>
          <cell r="E108">
            <v>33</v>
          </cell>
          <cell r="F108" t="str">
            <v>GERENCIA DE SERVICIOS</v>
          </cell>
        </row>
        <row r="109">
          <cell r="B109" t="str">
            <v xml:space="preserve"> 8667229</v>
          </cell>
          <cell r="C109" t="str">
            <v>4</v>
          </cell>
          <cell r="D109" t="str">
            <v>DUFF  TEUBER, PAMELA HUGUETTE</v>
          </cell>
          <cell r="E109">
            <v>31</v>
          </cell>
          <cell r="F109" t="str">
            <v>G. VENTAS COMPUTACION</v>
          </cell>
        </row>
        <row r="110">
          <cell r="B110" t="str">
            <v xml:space="preserve"> 7774545</v>
          </cell>
          <cell r="C110" t="str">
            <v>9</v>
          </cell>
          <cell r="D110" t="str">
            <v>DURAN  ARGANDOÑA,  LUIS ALBERTO</v>
          </cell>
          <cell r="E110">
            <v>33</v>
          </cell>
          <cell r="F110" t="str">
            <v>GERENCIA DE SERVICIOS</v>
          </cell>
        </row>
        <row r="111">
          <cell r="B111" t="str">
            <v xml:space="preserve"> 9401235</v>
          </cell>
          <cell r="C111" t="str">
            <v>K</v>
          </cell>
          <cell r="D111" t="str">
            <v>DURAN  RIVERA, ARTURO ENRIQUE</v>
          </cell>
          <cell r="E111">
            <v>33</v>
          </cell>
          <cell r="F111" t="str">
            <v>GERENCIA DE SERVICIOS</v>
          </cell>
        </row>
        <row r="112">
          <cell r="B112" t="str">
            <v>10652699</v>
          </cell>
          <cell r="C112" t="str">
            <v>0</v>
          </cell>
          <cell r="D112" t="str">
            <v>ECHEVERRIA  MIRANDA,  JAIME EDUARDO</v>
          </cell>
          <cell r="E112">
            <v>36</v>
          </cell>
          <cell r="F112" t="str">
            <v>G. PROYECTOS Y DESARROLLO</v>
          </cell>
        </row>
        <row r="113">
          <cell r="B113" t="str">
            <v xml:space="preserve"> 7017521</v>
          </cell>
          <cell r="C113" t="str">
            <v>5</v>
          </cell>
          <cell r="D113" t="str">
            <v>ELBL  ZAPATA,  CLAUDIO ORLANDO</v>
          </cell>
          <cell r="E113">
            <v>31</v>
          </cell>
          <cell r="F113" t="str">
            <v>G. VENTAS COMPUTACION</v>
          </cell>
        </row>
        <row r="114">
          <cell r="B114" t="str">
            <v>14538763</v>
          </cell>
          <cell r="C114" t="str">
            <v>9</v>
          </cell>
          <cell r="D114" t="str">
            <v>ENSSEN  ARRIAGADA,  DARWIN MANUEL</v>
          </cell>
          <cell r="E114">
            <v>33</v>
          </cell>
          <cell r="F114" t="str">
            <v>GERENCIA DE SERVICIOS</v>
          </cell>
        </row>
        <row r="115">
          <cell r="B115" t="str">
            <v>11945349</v>
          </cell>
          <cell r="C115" t="str">
            <v>6</v>
          </cell>
          <cell r="D115" t="str">
            <v>EPUÑAN  CORTEZ,  LEONARDO RODRIGO</v>
          </cell>
          <cell r="E115">
            <v>33</v>
          </cell>
          <cell r="F115" t="str">
            <v>GERENCIA DE SERVICIOS</v>
          </cell>
        </row>
        <row r="116">
          <cell r="B116" t="str">
            <v xml:space="preserve"> 8071853</v>
          </cell>
          <cell r="C116" t="str">
            <v>5</v>
          </cell>
          <cell r="D116" t="str">
            <v>ESCOBAR  IBAÑEZ,  SERGIO LEOPOLDO</v>
          </cell>
          <cell r="E116">
            <v>33</v>
          </cell>
          <cell r="F116" t="str">
            <v>GERENCIA DE SERVICIOS</v>
          </cell>
        </row>
        <row r="117">
          <cell r="B117" t="str">
            <v>10152201</v>
          </cell>
          <cell r="C117" t="str">
            <v>6</v>
          </cell>
          <cell r="D117" t="str">
            <v>ESCOBAR  SOTO, JUAN JAVIER</v>
          </cell>
          <cell r="E117">
            <v>40</v>
          </cell>
          <cell r="F117" t="str">
            <v>G. ADM. Y FINANZAS</v>
          </cell>
        </row>
        <row r="118">
          <cell r="B118" t="str">
            <v xml:space="preserve"> 9299419</v>
          </cell>
          <cell r="C118" t="str">
            <v>8</v>
          </cell>
          <cell r="D118" t="str">
            <v>ESPINDOLA  CAMACHO,  JAIME EDUARDO</v>
          </cell>
          <cell r="E118">
            <v>36</v>
          </cell>
          <cell r="F118" t="str">
            <v>G. PROYECTOS Y DESARROLLO</v>
          </cell>
        </row>
        <row r="119">
          <cell r="B119" t="str">
            <v>10615808</v>
          </cell>
          <cell r="C119" t="str">
            <v>8</v>
          </cell>
          <cell r="D119" t="str">
            <v>ESPINOSA  HENRIQUEZ, MARCOS GUILLER</v>
          </cell>
          <cell r="E119">
            <v>33</v>
          </cell>
          <cell r="F119" t="str">
            <v>GERENCIA DE SERVICIOS</v>
          </cell>
        </row>
        <row r="120">
          <cell r="B120" t="str">
            <v xml:space="preserve"> 7933557</v>
          </cell>
          <cell r="C120" t="str">
            <v>6</v>
          </cell>
          <cell r="D120" t="str">
            <v>ESPINOZA  COLLYER,  MAURICIO AUGUST</v>
          </cell>
          <cell r="E120">
            <v>32</v>
          </cell>
          <cell r="F120" t="str">
            <v>G. VENTAS COMUNICACIONES</v>
          </cell>
        </row>
        <row r="121">
          <cell r="B121" t="str">
            <v>13030134</v>
          </cell>
          <cell r="C121" t="str">
            <v>7</v>
          </cell>
          <cell r="D121" t="str">
            <v>ESPINOZA  HERNANDEZ, RODRIGO BERNAR</v>
          </cell>
          <cell r="E121">
            <v>41</v>
          </cell>
          <cell r="F121" t="str">
            <v>CENTRO GLOBAL SS. INTERNET</v>
          </cell>
        </row>
        <row r="122">
          <cell r="B122" t="str">
            <v xml:space="preserve"> 5122777</v>
          </cell>
          <cell r="C122" t="str">
            <v>8</v>
          </cell>
          <cell r="D122" t="str">
            <v>ESPINOZA  MONCADA,  MANUEL EDUARDO</v>
          </cell>
          <cell r="E122">
            <v>36</v>
          </cell>
          <cell r="F122" t="str">
            <v>G. PROYECTOS Y DESARROLLO</v>
          </cell>
        </row>
        <row r="123">
          <cell r="B123" t="str">
            <v xml:space="preserve"> 7354574</v>
          </cell>
          <cell r="C123" t="str">
            <v>9</v>
          </cell>
          <cell r="D123" t="str">
            <v>ESPINOZA  PIMENTEL,  CARLOS IVAN</v>
          </cell>
          <cell r="E123">
            <v>30</v>
          </cell>
          <cell r="F123" t="str">
            <v>PRESIDENCIA EJECUTIVA</v>
          </cell>
        </row>
        <row r="124">
          <cell r="B124" t="str">
            <v>12722233</v>
          </cell>
          <cell r="C124" t="str">
            <v>9</v>
          </cell>
          <cell r="D124" t="str">
            <v>ESPINOZA  SOTO,  PAULINA ALEJANDRA</v>
          </cell>
          <cell r="E124">
            <v>41</v>
          </cell>
          <cell r="F124" t="str">
            <v>CENTRO GLOBAL SS. INTERNET</v>
          </cell>
        </row>
        <row r="125">
          <cell r="B125" t="str">
            <v xml:space="preserve"> 9905747</v>
          </cell>
          <cell r="C125" t="str">
            <v>5</v>
          </cell>
          <cell r="D125" t="str">
            <v>FELLENBERG  PLAZA, GUILLERMO CESAR</v>
          </cell>
          <cell r="E125">
            <v>32</v>
          </cell>
          <cell r="F125" t="str">
            <v>G. VENTAS COMUNICACIONES</v>
          </cell>
        </row>
        <row r="126">
          <cell r="B126" t="str">
            <v>13243088</v>
          </cell>
          <cell r="C126" t="str">
            <v>8</v>
          </cell>
          <cell r="D126" t="str">
            <v>FERNANDEZ  BARRAZA, MARIA CAROLINA</v>
          </cell>
          <cell r="E126">
            <v>41</v>
          </cell>
          <cell r="F126" t="str">
            <v>CENTRO GLOBAL SS. INTERNET</v>
          </cell>
        </row>
        <row r="127">
          <cell r="B127" t="str">
            <v>10385256</v>
          </cell>
          <cell r="C127" t="str">
            <v>0</v>
          </cell>
          <cell r="D127" t="str">
            <v>FERNANDEZ  DE LA ROSA,  GONZALO ALB</v>
          </cell>
          <cell r="E127">
            <v>31</v>
          </cell>
          <cell r="F127" t="str">
            <v>G. VENTAS COMPUTACION</v>
          </cell>
        </row>
        <row r="128">
          <cell r="B128" t="str">
            <v xml:space="preserve"> 7841331</v>
          </cell>
          <cell r="C128" t="str">
            <v>K</v>
          </cell>
          <cell r="D128" t="str">
            <v>FERNANDEZ  LEIBLE,  PABLO MAURICIO</v>
          </cell>
          <cell r="E128">
            <v>31</v>
          </cell>
          <cell r="F128" t="str">
            <v>G. VENTAS COMPUTACION</v>
          </cell>
        </row>
        <row r="129">
          <cell r="B129" t="str">
            <v xml:space="preserve"> 7981428</v>
          </cell>
          <cell r="C129" t="str">
            <v>8</v>
          </cell>
          <cell r="D129" t="str">
            <v>FERNANDEZ  MARINKOVIC,  FLORENCIO A</v>
          </cell>
          <cell r="E129">
            <v>31</v>
          </cell>
          <cell r="F129" t="str">
            <v>G. VENTAS COMPUTACION</v>
          </cell>
        </row>
        <row r="130">
          <cell r="B130" t="str">
            <v xml:space="preserve"> 5786940</v>
          </cell>
          <cell r="C130" t="str">
            <v>2</v>
          </cell>
          <cell r="D130" t="str">
            <v>FERNANDEZ  MARINKOVIC, MARCELO PATR</v>
          </cell>
          <cell r="E130">
            <v>31</v>
          </cell>
          <cell r="F130" t="str">
            <v>G. VENTAS COMPUTACION</v>
          </cell>
        </row>
        <row r="131">
          <cell r="B131" t="str">
            <v xml:space="preserve"> 7074108</v>
          </cell>
          <cell r="C131" t="str">
            <v>3</v>
          </cell>
          <cell r="D131" t="str">
            <v>FERNANDEZ  VILLARROEL,  JUAN CARLOS</v>
          </cell>
          <cell r="E131">
            <v>36</v>
          </cell>
          <cell r="F131" t="str">
            <v>G. PROYECTOS Y DESARROLLO</v>
          </cell>
        </row>
        <row r="132">
          <cell r="B132" t="str">
            <v>10553092</v>
          </cell>
          <cell r="C132" t="str">
            <v>7</v>
          </cell>
          <cell r="D132" t="str">
            <v>FERRÚZ  RAMÍREZ, DIEGO JOSÉ</v>
          </cell>
          <cell r="E132">
            <v>32</v>
          </cell>
          <cell r="F132" t="str">
            <v>G. VENTAS COMUNICACIONES</v>
          </cell>
        </row>
        <row r="133">
          <cell r="B133" t="str">
            <v>10651086</v>
          </cell>
          <cell r="C133" t="str">
            <v>5</v>
          </cell>
          <cell r="D133" t="str">
            <v>FLORES  BARRERA, JORGE ANTONIO</v>
          </cell>
          <cell r="E133">
            <v>33</v>
          </cell>
          <cell r="F133" t="str">
            <v>GERENCIA DE SERVICIOS</v>
          </cell>
        </row>
        <row r="134">
          <cell r="B134" t="str">
            <v xml:space="preserve"> 6878720</v>
          </cell>
          <cell r="C134" t="str">
            <v>3</v>
          </cell>
          <cell r="D134" t="str">
            <v>FRANCO  SERVANTI, GUILLERMO ENRIQUE</v>
          </cell>
          <cell r="E134">
            <v>41</v>
          </cell>
          <cell r="F134" t="str">
            <v>CENTRO GLOBAL SS. INTERNET</v>
          </cell>
        </row>
        <row r="135">
          <cell r="B135" t="str">
            <v>14709736</v>
          </cell>
          <cell r="C135" t="str">
            <v>0</v>
          </cell>
          <cell r="D135" t="str">
            <v>FRÄNKEL, GERALD ANTONY DANIËL</v>
          </cell>
          <cell r="E135">
            <v>33</v>
          </cell>
          <cell r="F135" t="str">
            <v>GERENCIA DE SERVICIOS</v>
          </cell>
        </row>
        <row r="136">
          <cell r="B136" t="str">
            <v>10222470</v>
          </cell>
          <cell r="C136" t="str">
            <v>1</v>
          </cell>
          <cell r="D136" t="str">
            <v>FREDES  MORA,  RONNY BERNARDINO</v>
          </cell>
          <cell r="E136">
            <v>32</v>
          </cell>
          <cell r="F136" t="str">
            <v>G. VENTAS COMUNICACIONES</v>
          </cell>
        </row>
        <row r="137">
          <cell r="B137" t="str">
            <v>12881177</v>
          </cell>
          <cell r="C137" t="str">
            <v>K</v>
          </cell>
          <cell r="D137" t="str">
            <v>FREZ  ZUÑIGA,  FABIOLA ALEJANDRA</v>
          </cell>
          <cell r="E137">
            <v>48</v>
          </cell>
          <cell r="F137" t="str">
            <v>G. ADM. Y FINANZAS</v>
          </cell>
        </row>
        <row r="138">
          <cell r="B138" t="str">
            <v xml:space="preserve"> 7981398</v>
          </cell>
          <cell r="C138" t="str">
            <v>2</v>
          </cell>
          <cell r="D138" t="str">
            <v>FUENTES  QUEZADA,  LORENZO RICARDO</v>
          </cell>
          <cell r="E138">
            <v>48</v>
          </cell>
          <cell r="F138" t="str">
            <v>GERENCIA DE SERVICIOS</v>
          </cell>
        </row>
        <row r="139">
          <cell r="B139" t="str">
            <v>11225798</v>
          </cell>
          <cell r="C139" t="str">
            <v>5</v>
          </cell>
          <cell r="D139" t="str">
            <v>FUENTES  SALDAÑA,  EUGENIO RAMON</v>
          </cell>
          <cell r="E139">
            <v>33</v>
          </cell>
          <cell r="F139" t="str">
            <v>GERENCIA DE SERVICIOS</v>
          </cell>
        </row>
        <row r="140">
          <cell r="B140" t="str">
            <v>12292663</v>
          </cell>
          <cell r="C140" t="str">
            <v>K</v>
          </cell>
          <cell r="D140" t="str">
            <v>GAETE  JIMENEZ, JAIME OSVALDO</v>
          </cell>
          <cell r="E140">
            <v>36</v>
          </cell>
          <cell r="F140" t="str">
            <v>G. PROYECTOS Y DESARROLLO</v>
          </cell>
        </row>
        <row r="141">
          <cell r="B141" t="str">
            <v xml:space="preserve"> 9161957</v>
          </cell>
          <cell r="C141" t="str">
            <v>1</v>
          </cell>
          <cell r="D141" t="str">
            <v>GAJARDO  CASTRO, SERGIO PABLO</v>
          </cell>
          <cell r="E141">
            <v>36</v>
          </cell>
          <cell r="F141" t="str">
            <v>G. PROYECTOS Y DESARROLLO</v>
          </cell>
        </row>
        <row r="142">
          <cell r="B142" t="str">
            <v>12471961</v>
          </cell>
          <cell r="C142" t="str">
            <v>5</v>
          </cell>
          <cell r="D142" t="str">
            <v>GALAZ  VALDEBENITO,  VICTORIA</v>
          </cell>
          <cell r="E142">
            <v>32</v>
          </cell>
          <cell r="F142" t="str">
            <v>G. VENTAS COMUNICACIONES</v>
          </cell>
        </row>
        <row r="143">
          <cell r="B143" t="str">
            <v xml:space="preserve"> 8879759</v>
          </cell>
          <cell r="C143" t="str">
            <v>0</v>
          </cell>
          <cell r="D143" t="str">
            <v>GALLARDO  GALLARDO, ARMANDO ANTONIO</v>
          </cell>
          <cell r="E143">
            <v>41</v>
          </cell>
          <cell r="F143" t="str">
            <v>CENTRO GLOBAL SS. INTERNET</v>
          </cell>
        </row>
        <row r="144">
          <cell r="B144" t="str">
            <v>13018737</v>
          </cell>
          <cell r="C144" t="str">
            <v>4</v>
          </cell>
          <cell r="D144" t="str">
            <v>GALLEGUILLOS  BITRÁN, DANIEL DAVID</v>
          </cell>
          <cell r="E144">
            <v>33</v>
          </cell>
          <cell r="F144" t="str">
            <v>GERENCIA DE SERVICIOS</v>
          </cell>
        </row>
        <row r="145">
          <cell r="B145" t="str">
            <v xml:space="preserve"> 7578094</v>
          </cell>
          <cell r="C145" t="str">
            <v>K</v>
          </cell>
          <cell r="D145" t="str">
            <v>GAMBOA  AMIGO, JORGE RENE</v>
          </cell>
          <cell r="E145">
            <v>41</v>
          </cell>
          <cell r="F145" t="str">
            <v>CENTRO GLOBAL SS. INTERNET</v>
          </cell>
        </row>
        <row r="146">
          <cell r="B146" t="str">
            <v>10210942</v>
          </cell>
          <cell r="C146" t="str">
            <v>2</v>
          </cell>
          <cell r="D146" t="str">
            <v>GAMBOA  REBECO,  JUAN ANTONIO</v>
          </cell>
          <cell r="E146">
            <v>31</v>
          </cell>
          <cell r="F146" t="str">
            <v>G. VENTAS COMPUTACION</v>
          </cell>
        </row>
        <row r="147">
          <cell r="B147" t="str">
            <v>12616980</v>
          </cell>
          <cell r="C147" t="str">
            <v>9</v>
          </cell>
          <cell r="D147" t="str">
            <v>GARCÍA  CARRERA, JOSÉ ANGEL</v>
          </cell>
          <cell r="E147">
            <v>32</v>
          </cell>
          <cell r="F147" t="str">
            <v>G. VENTAS COMUNICACIONES</v>
          </cell>
        </row>
        <row r="148">
          <cell r="B148" t="str">
            <v>12165364</v>
          </cell>
          <cell r="C148" t="str">
            <v>8</v>
          </cell>
          <cell r="D148" t="str">
            <v>GARCIA  CONEJEROS,  JOSE ANTONIO</v>
          </cell>
          <cell r="E148">
            <v>36</v>
          </cell>
          <cell r="F148" t="str">
            <v>G. PROYECTOS Y DESARROLLO</v>
          </cell>
        </row>
        <row r="149">
          <cell r="B149" t="str">
            <v xml:space="preserve"> 6879458</v>
          </cell>
          <cell r="C149" t="str">
            <v>7</v>
          </cell>
          <cell r="D149" t="str">
            <v>GARCIA  GARCIA,  SANTIAGO FRANCISCO</v>
          </cell>
          <cell r="E149">
            <v>48</v>
          </cell>
          <cell r="F149" t="str">
            <v>G. ADM. Y FINANZAS</v>
          </cell>
        </row>
        <row r="150">
          <cell r="B150" t="str">
            <v xml:space="preserve"> 8896732</v>
          </cell>
          <cell r="C150" t="str">
            <v>1</v>
          </cell>
          <cell r="D150" t="str">
            <v>GARRIDO  RIQUELME, CECILIA ELIZABET</v>
          </cell>
          <cell r="E150">
            <v>36</v>
          </cell>
          <cell r="F150" t="str">
            <v>G. PROYECTOS Y DESARROLLO</v>
          </cell>
        </row>
        <row r="151">
          <cell r="B151" t="str">
            <v>11936829</v>
          </cell>
          <cell r="C151" t="str">
            <v>4</v>
          </cell>
          <cell r="D151" t="str">
            <v>GARVIZO  ESPINOZA, BEATRIZ CAROLINA</v>
          </cell>
          <cell r="E151">
            <v>31</v>
          </cell>
          <cell r="F151" t="str">
            <v>G. VENTAS COMPUTACION</v>
          </cell>
        </row>
        <row r="152">
          <cell r="B152" t="str">
            <v>11834902</v>
          </cell>
          <cell r="C152" t="str">
            <v>4</v>
          </cell>
          <cell r="D152" t="str">
            <v>GATICA  SIERRA, CRISTIAN EDUARDO</v>
          </cell>
          <cell r="E152">
            <v>36</v>
          </cell>
          <cell r="F152" t="str">
            <v>G. PROYECTOS Y DESARROLLO</v>
          </cell>
        </row>
        <row r="153">
          <cell r="B153" t="str">
            <v xml:space="preserve"> 8350623</v>
          </cell>
          <cell r="C153" t="str">
            <v>7</v>
          </cell>
          <cell r="D153" t="str">
            <v>GAVILAN  MUÑOZ,  IVAN AQUILES</v>
          </cell>
          <cell r="E153">
            <v>33</v>
          </cell>
          <cell r="F153" t="str">
            <v>GERENCIA DE SERVICIOS</v>
          </cell>
        </row>
        <row r="154">
          <cell r="B154" t="str">
            <v>12243114</v>
          </cell>
          <cell r="C154" t="str">
            <v>2</v>
          </cell>
          <cell r="D154" t="str">
            <v>GISLA  ALVIAL,  ANDRES EDUARDO</v>
          </cell>
          <cell r="E154">
            <v>31</v>
          </cell>
          <cell r="F154" t="str">
            <v>G. VENTAS COMPUTACION</v>
          </cell>
        </row>
        <row r="155">
          <cell r="B155" t="str">
            <v>10759069</v>
          </cell>
          <cell r="C155" t="str">
            <v>2</v>
          </cell>
          <cell r="D155" t="str">
            <v>GODOY  LARA, PAMELA ALEJANDRA</v>
          </cell>
          <cell r="E155">
            <v>33</v>
          </cell>
          <cell r="F155" t="str">
            <v>GERENCIA DE SERVICIOS</v>
          </cell>
        </row>
        <row r="156">
          <cell r="B156" t="str">
            <v>10910935</v>
          </cell>
          <cell r="C156" t="str">
            <v>5</v>
          </cell>
          <cell r="D156" t="str">
            <v>GODOY  PINILLA,  MARCELA ANGELICA</v>
          </cell>
          <cell r="E156">
            <v>36</v>
          </cell>
          <cell r="F156" t="str">
            <v>G. PROYECTOS Y DESARROLLO</v>
          </cell>
        </row>
        <row r="157">
          <cell r="B157" t="str">
            <v xml:space="preserve"> 6377355</v>
          </cell>
          <cell r="C157" t="str">
            <v>7</v>
          </cell>
          <cell r="D157" t="str">
            <v>GONZALEZ  BUSTOS,  DAVID MARCELO</v>
          </cell>
          <cell r="E157">
            <v>31</v>
          </cell>
          <cell r="F157" t="str">
            <v>G. VENTAS COMPUTACION</v>
          </cell>
        </row>
        <row r="158">
          <cell r="B158" t="str">
            <v xml:space="preserve"> 8964863</v>
          </cell>
          <cell r="C158" t="str">
            <v>7</v>
          </cell>
          <cell r="D158" t="str">
            <v>GONZALEZ  MONTENEGRO,  JULIA DEL CA</v>
          </cell>
          <cell r="E158">
            <v>36</v>
          </cell>
          <cell r="F158" t="str">
            <v>G. PROYECTOS Y DESARROLLO</v>
          </cell>
        </row>
        <row r="159">
          <cell r="B159" t="str">
            <v xml:space="preserve"> 9928450</v>
          </cell>
          <cell r="C159" t="str">
            <v>1</v>
          </cell>
          <cell r="D159" t="str">
            <v>GONZÁLEZ  ORELLANA, ANDRES ENRIQUE</v>
          </cell>
          <cell r="E159">
            <v>41</v>
          </cell>
          <cell r="F159" t="str">
            <v>CENTRO GLOBAL SS. INTERNET</v>
          </cell>
        </row>
        <row r="160">
          <cell r="B160" t="str">
            <v>12529344</v>
          </cell>
          <cell r="C160" t="str">
            <v>1</v>
          </cell>
          <cell r="D160" t="str">
            <v>GONZALEZ  SANTANDER, RICARDO ANTONI</v>
          </cell>
          <cell r="E160">
            <v>36</v>
          </cell>
          <cell r="F160" t="str">
            <v>G. PROYECTOS Y DESARROLLO</v>
          </cell>
        </row>
        <row r="161">
          <cell r="B161" t="str">
            <v>11357812</v>
          </cell>
          <cell r="C161" t="str">
            <v>2</v>
          </cell>
          <cell r="D161" t="str">
            <v>GONZALEZ  ULLOA,  JAIME FERNANDO</v>
          </cell>
          <cell r="E161">
            <v>36</v>
          </cell>
          <cell r="F161" t="str">
            <v>G. PROYECTOS Y DESARROLLO</v>
          </cell>
        </row>
        <row r="162">
          <cell r="B162" t="str">
            <v>48021887</v>
          </cell>
          <cell r="C162" t="str">
            <v>6</v>
          </cell>
          <cell r="D162" t="str">
            <v>GONZALEZ, ALICIA INES</v>
          </cell>
          <cell r="E162">
            <v>48</v>
          </cell>
          <cell r="F162" t="str">
            <v>G. PROYECTOS Y DESARROLLO</v>
          </cell>
        </row>
        <row r="163">
          <cell r="B163" t="str">
            <v xml:space="preserve"> 6378609</v>
          </cell>
          <cell r="C163" t="str">
            <v>8</v>
          </cell>
          <cell r="D163" t="str">
            <v>GUERRERO  GONZÁLEZ, BENJAMIN GILBER</v>
          </cell>
          <cell r="E163">
            <v>33</v>
          </cell>
          <cell r="F163" t="str">
            <v>GERENCIA DE SERVICIOS</v>
          </cell>
        </row>
        <row r="164">
          <cell r="B164" t="str">
            <v>12414361</v>
          </cell>
          <cell r="C164" t="str">
            <v>6</v>
          </cell>
          <cell r="D164" t="str">
            <v>GUEVARA  ROA,  DANIEL ALFONSO</v>
          </cell>
          <cell r="E164">
            <v>33</v>
          </cell>
          <cell r="F164" t="str">
            <v>GERENCIA DE SERVICIOS</v>
          </cell>
        </row>
        <row r="165">
          <cell r="B165" t="str">
            <v xml:space="preserve"> 7047080</v>
          </cell>
          <cell r="C165" t="str">
            <v>2</v>
          </cell>
          <cell r="D165" t="str">
            <v>GUNDERMANN  WYLIE, INGRID GLORIA</v>
          </cell>
          <cell r="E165">
            <v>36</v>
          </cell>
          <cell r="F165" t="str">
            <v>G. PROYECTOS Y DESARROLLO</v>
          </cell>
        </row>
        <row r="166">
          <cell r="B166" t="str">
            <v>11630465</v>
          </cell>
          <cell r="C166" t="str">
            <v>1</v>
          </cell>
          <cell r="D166" t="str">
            <v>GUTIERREZ  GONZALEZ,  CARLO ENRIQUE</v>
          </cell>
          <cell r="E166">
            <v>32</v>
          </cell>
          <cell r="F166" t="str">
            <v>G. VENTAS COMUNICACIONES</v>
          </cell>
        </row>
        <row r="167">
          <cell r="B167" t="str">
            <v>12587261</v>
          </cell>
          <cell r="C167" t="str">
            <v>1</v>
          </cell>
          <cell r="D167" t="str">
            <v>GUTIERREZ  ROMERO, GUILLERMO EDWARD</v>
          </cell>
          <cell r="E167">
            <v>33</v>
          </cell>
          <cell r="F167" t="str">
            <v>GERENCIA DE SERVICIOS</v>
          </cell>
        </row>
        <row r="168">
          <cell r="B168" t="str">
            <v xml:space="preserve"> 7416022</v>
          </cell>
          <cell r="C168" t="str">
            <v>0</v>
          </cell>
          <cell r="D168" t="str">
            <v>HENRIQUEZ  LECAROS,  MARTA BEATRIZ</v>
          </cell>
          <cell r="E168">
            <v>36</v>
          </cell>
          <cell r="F168" t="str">
            <v>G. PROYECTOS Y DESARROLLO</v>
          </cell>
        </row>
        <row r="169">
          <cell r="B169" t="str">
            <v>11591371</v>
          </cell>
          <cell r="C169" t="str">
            <v>9</v>
          </cell>
          <cell r="D169" t="str">
            <v>HENRÍQUEZ  MARTÍNEZ, JAVIER FERNAND</v>
          </cell>
          <cell r="E169">
            <v>36</v>
          </cell>
          <cell r="F169" t="str">
            <v>G. PROYECTOS Y DESARROLLO</v>
          </cell>
        </row>
        <row r="170">
          <cell r="B170" t="str">
            <v xml:space="preserve"> 7256058</v>
          </cell>
          <cell r="C170" t="str">
            <v>2</v>
          </cell>
          <cell r="D170" t="str">
            <v>HENRIQUEZ  MONTALVA,  FRANCISCO DOM</v>
          </cell>
          <cell r="E170">
            <v>33</v>
          </cell>
          <cell r="F170" t="str">
            <v>GERENCIA DE SERVICIOS</v>
          </cell>
        </row>
        <row r="171">
          <cell r="B171" t="str">
            <v>12632567</v>
          </cell>
          <cell r="C171" t="str">
            <v>3</v>
          </cell>
          <cell r="D171" t="str">
            <v>HENRÍQUEZ  VILLAZÓN, CRISTIÁN ANDRÉ</v>
          </cell>
          <cell r="E171">
            <v>33</v>
          </cell>
          <cell r="F171" t="str">
            <v>GERENCIA DE SERVICIOS</v>
          </cell>
        </row>
        <row r="172">
          <cell r="B172" t="str">
            <v>10719180</v>
          </cell>
          <cell r="C172" t="str">
            <v>1</v>
          </cell>
          <cell r="D172" t="str">
            <v>HERNANDEZ  BUSTAMANTE,  HECTOR DAVI</v>
          </cell>
          <cell r="E172">
            <v>33</v>
          </cell>
          <cell r="F172" t="str">
            <v>GERENCIA DE SERVICIOS</v>
          </cell>
        </row>
        <row r="173">
          <cell r="B173" t="str">
            <v xml:space="preserve"> 9910202</v>
          </cell>
          <cell r="C173" t="str">
            <v>0</v>
          </cell>
          <cell r="D173" t="str">
            <v>HERNANDEZ  GALDAMES,  JIMMY ENRIQUE</v>
          </cell>
          <cell r="E173">
            <v>40</v>
          </cell>
          <cell r="F173" t="str">
            <v>G. ADM. Y FINANZAS</v>
          </cell>
        </row>
        <row r="174">
          <cell r="B174" t="str">
            <v>13616536</v>
          </cell>
          <cell r="C174" t="str">
            <v>4</v>
          </cell>
          <cell r="D174" t="str">
            <v>HERNANDEZ  LANDERO, ANA CECILIA MER</v>
          </cell>
          <cell r="E174">
            <v>33</v>
          </cell>
          <cell r="F174" t="str">
            <v>GERENCIA DE SERVICIOS</v>
          </cell>
        </row>
        <row r="175">
          <cell r="B175" t="str">
            <v>11847827</v>
          </cell>
          <cell r="C175" t="str">
            <v>4</v>
          </cell>
          <cell r="D175" t="str">
            <v>HERNANDEZ  VALENZUELA,  RODRIGO IGN</v>
          </cell>
          <cell r="E175">
            <v>33</v>
          </cell>
          <cell r="F175" t="str">
            <v>GERENCIA DE SERVICIOS</v>
          </cell>
        </row>
        <row r="176">
          <cell r="B176" t="str">
            <v>10517744</v>
          </cell>
          <cell r="C176" t="str">
            <v>5</v>
          </cell>
          <cell r="D176" t="str">
            <v>HERRERA  ORTIZ,  NELSON PATRICIO</v>
          </cell>
          <cell r="E176">
            <v>36</v>
          </cell>
          <cell r="F176" t="str">
            <v>G. PROYECTOS Y DESARROLLO</v>
          </cell>
        </row>
        <row r="177">
          <cell r="B177" t="str">
            <v xml:space="preserve"> 7395290</v>
          </cell>
          <cell r="C177" t="str">
            <v>5</v>
          </cell>
          <cell r="D177" t="str">
            <v>HOTT  MÖLLER,  VERONICA</v>
          </cell>
          <cell r="E177">
            <v>40</v>
          </cell>
          <cell r="F177" t="str">
            <v>G. ADM. Y FINANZAS</v>
          </cell>
        </row>
        <row r="178">
          <cell r="B178" t="str">
            <v xml:space="preserve"> 5963881</v>
          </cell>
          <cell r="C178" t="str">
            <v>5</v>
          </cell>
          <cell r="D178" t="str">
            <v>HROMIC  MIRANDA,  JUAN SERGIO</v>
          </cell>
          <cell r="E178">
            <v>32</v>
          </cell>
          <cell r="F178" t="str">
            <v>G. VENTAS COMUNICACIONES</v>
          </cell>
        </row>
        <row r="179">
          <cell r="B179" t="str">
            <v xml:space="preserve"> 5761614</v>
          </cell>
          <cell r="C179" t="str">
            <v>8</v>
          </cell>
          <cell r="D179" t="str">
            <v>IBAÑEZ  BAEZA,  PABLO EUGENIO</v>
          </cell>
          <cell r="E179">
            <v>36</v>
          </cell>
          <cell r="F179" t="str">
            <v>G. PROYECTOS Y DESARROLLO</v>
          </cell>
        </row>
        <row r="180">
          <cell r="B180" t="str">
            <v xml:space="preserve"> 9719302</v>
          </cell>
          <cell r="C180" t="str">
            <v>9</v>
          </cell>
          <cell r="D180" t="str">
            <v>IBAÑEZ  CARVALLO, PATRICIO</v>
          </cell>
          <cell r="E180">
            <v>36</v>
          </cell>
          <cell r="F180" t="str">
            <v>G. PROYECTOS Y DESARROLLO</v>
          </cell>
        </row>
        <row r="181">
          <cell r="B181" t="str">
            <v xml:space="preserve"> 6695712</v>
          </cell>
          <cell r="C181" t="str">
            <v>8</v>
          </cell>
          <cell r="D181" t="str">
            <v>ILABACA  ALBORNOZ,  MABEL ALICIA</v>
          </cell>
          <cell r="E181">
            <v>48</v>
          </cell>
          <cell r="F181" t="str">
            <v>CENTRO GLOBAL SS. INTERNET</v>
          </cell>
        </row>
        <row r="182">
          <cell r="B182" t="str">
            <v xml:space="preserve"> 6312790</v>
          </cell>
          <cell r="C182" t="str">
            <v>6</v>
          </cell>
          <cell r="D182" t="str">
            <v>ILUFI  PALOMINOS,  ORLANDO PATRICIO</v>
          </cell>
          <cell r="E182">
            <v>36</v>
          </cell>
          <cell r="F182" t="str">
            <v>G. PROYECTOS Y DESARROLLO</v>
          </cell>
        </row>
        <row r="183">
          <cell r="B183" t="str">
            <v xml:space="preserve"> 8951606</v>
          </cell>
          <cell r="C183" t="str">
            <v>4</v>
          </cell>
          <cell r="D183" t="str">
            <v>INOSTROZA  CORNEJO,  DAVID ANTONIO</v>
          </cell>
          <cell r="E183">
            <v>32</v>
          </cell>
          <cell r="F183" t="str">
            <v>G. VENTAS COMUNICACIONES</v>
          </cell>
        </row>
        <row r="184">
          <cell r="B184" t="str">
            <v xml:space="preserve"> 6181295</v>
          </cell>
          <cell r="C184" t="str">
            <v>4</v>
          </cell>
          <cell r="D184" t="str">
            <v>ITURRA  MEZA,  GUILLERMO ENRIQUE</v>
          </cell>
          <cell r="E184">
            <v>31</v>
          </cell>
          <cell r="F184" t="str">
            <v>G. VENTAS COMPUTACION</v>
          </cell>
        </row>
        <row r="185">
          <cell r="B185" t="str">
            <v xml:space="preserve"> 8835166</v>
          </cell>
          <cell r="C185" t="str">
            <v>5</v>
          </cell>
          <cell r="D185" t="str">
            <v>ITURRA  MEZA,  SERGIO PATRICIO</v>
          </cell>
          <cell r="E185">
            <v>31</v>
          </cell>
          <cell r="F185" t="str">
            <v>G. VENTAS COMPUTACION</v>
          </cell>
        </row>
        <row r="186">
          <cell r="B186" t="str">
            <v xml:space="preserve"> 8519839</v>
          </cell>
          <cell r="C186" t="str">
            <v>4</v>
          </cell>
          <cell r="D186" t="str">
            <v>JARA  MALDONADO, MARCO ANTONIO</v>
          </cell>
          <cell r="E186">
            <v>41</v>
          </cell>
          <cell r="F186" t="str">
            <v>CENTRO GLOBAL SS. INTERNET</v>
          </cell>
        </row>
        <row r="187">
          <cell r="B187" t="str">
            <v>14644689</v>
          </cell>
          <cell r="C187" t="str">
            <v>2</v>
          </cell>
          <cell r="D187" t="str">
            <v>JARAMILLO  GABELA, MARIO ARTURO</v>
          </cell>
          <cell r="E187">
            <v>43</v>
          </cell>
          <cell r="F187" t="str">
            <v>G. INTERNACIONAL</v>
          </cell>
        </row>
        <row r="188">
          <cell r="B188" t="str">
            <v xml:space="preserve"> 6340372</v>
          </cell>
          <cell r="C188" t="str">
            <v>5</v>
          </cell>
          <cell r="D188" t="str">
            <v>JARAMILLO  QUELOPANA,  JUAN ARMANDO</v>
          </cell>
          <cell r="E188">
            <v>31</v>
          </cell>
          <cell r="F188" t="str">
            <v>G. VENTAS COMPUTACION</v>
          </cell>
        </row>
        <row r="189">
          <cell r="B189" t="str">
            <v>11879767</v>
          </cell>
          <cell r="C189" t="str">
            <v>1</v>
          </cell>
          <cell r="D189" t="str">
            <v>JERIA  HERNANDEZ, MIGUEL ANGEL</v>
          </cell>
          <cell r="E189">
            <v>40</v>
          </cell>
          <cell r="F189" t="str">
            <v>G. ADM. Y FINANZAS</v>
          </cell>
        </row>
        <row r="190">
          <cell r="B190" t="str">
            <v>11946456</v>
          </cell>
          <cell r="C190" t="str">
            <v>0</v>
          </cell>
          <cell r="D190" t="str">
            <v>JORQUERA  GAETE,  CLAUDIO ANTONIO</v>
          </cell>
          <cell r="E190">
            <v>36</v>
          </cell>
          <cell r="F190" t="str">
            <v>G. PROYECTOS Y DESARROLLO</v>
          </cell>
        </row>
        <row r="191">
          <cell r="B191" t="str">
            <v>10705163</v>
          </cell>
          <cell r="C191" t="str">
            <v>5</v>
          </cell>
          <cell r="D191" t="str">
            <v>JORQUERA  VASQUEZ, CLAUDIO</v>
          </cell>
          <cell r="E191">
            <v>36</v>
          </cell>
          <cell r="F191" t="str">
            <v>G. PROYECTOS Y DESARROLLO</v>
          </cell>
        </row>
        <row r="192">
          <cell r="B192" t="str">
            <v>10654545</v>
          </cell>
          <cell r="C192" t="str">
            <v>6</v>
          </cell>
          <cell r="D192" t="str">
            <v>JUNGE  MAC-EVOY, ANDRES FERNANDO</v>
          </cell>
          <cell r="E192">
            <v>36</v>
          </cell>
          <cell r="F192" t="str">
            <v>G. PROYECTOS Y DESARROLLO</v>
          </cell>
        </row>
        <row r="193">
          <cell r="B193" t="str">
            <v xml:space="preserve"> 6063281</v>
          </cell>
          <cell r="C193" t="str">
            <v>2</v>
          </cell>
          <cell r="D193" t="str">
            <v>JUNGE  RABY,  ROSEMARIE</v>
          </cell>
          <cell r="E193">
            <v>38</v>
          </cell>
          <cell r="F193" t="str">
            <v>G. MARKETING</v>
          </cell>
        </row>
        <row r="194">
          <cell r="B194" t="str">
            <v xml:space="preserve"> 5788752</v>
          </cell>
          <cell r="C194" t="str">
            <v>4</v>
          </cell>
          <cell r="D194" t="str">
            <v>JUNGE  RABY, FERNANDO ENRIQUE</v>
          </cell>
          <cell r="E194">
            <v>51</v>
          </cell>
          <cell r="F194" t="str">
            <v>Gerencia San Jose USA</v>
          </cell>
        </row>
        <row r="195">
          <cell r="B195" t="str">
            <v xml:space="preserve"> 7035683</v>
          </cell>
          <cell r="C195" t="str">
            <v>K</v>
          </cell>
          <cell r="D195" t="str">
            <v>KRELL  WAINSTEIN,  EDUARDO AARON</v>
          </cell>
          <cell r="E195">
            <v>37</v>
          </cell>
          <cell r="F195" t="str">
            <v>G. INVESTIGACION</v>
          </cell>
        </row>
        <row r="196">
          <cell r="B196" t="str">
            <v xml:space="preserve"> 7192209</v>
          </cell>
          <cell r="C196" t="str">
            <v>K</v>
          </cell>
          <cell r="D196" t="str">
            <v>KRISAM  RADEFELDT,  HANS-PETER</v>
          </cell>
          <cell r="E196">
            <v>32</v>
          </cell>
          <cell r="F196" t="str">
            <v>G. VENTAS COMUNICACIONES</v>
          </cell>
        </row>
        <row r="197">
          <cell r="B197" t="str">
            <v xml:space="preserve"> 6390129</v>
          </cell>
          <cell r="C197" t="str">
            <v>6</v>
          </cell>
          <cell r="D197" t="str">
            <v>LABRA  GUZMAN,  PATRICIO EDUARDO</v>
          </cell>
          <cell r="E197">
            <v>48</v>
          </cell>
          <cell r="F197" t="str">
            <v>GERENCIA DE SERVICIOS</v>
          </cell>
        </row>
        <row r="198">
          <cell r="B198" t="str">
            <v>10220449</v>
          </cell>
          <cell r="C198" t="str">
            <v>2</v>
          </cell>
          <cell r="D198" t="str">
            <v>LAGOS  RAMIREZ,  ERNESTO RODRIGO</v>
          </cell>
          <cell r="E198">
            <v>40</v>
          </cell>
          <cell r="F198" t="str">
            <v>G. ADM. Y FINANZAS</v>
          </cell>
        </row>
        <row r="199">
          <cell r="B199" t="str">
            <v xml:space="preserve"> 8657545</v>
          </cell>
          <cell r="C199" t="str">
            <v>0</v>
          </cell>
          <cell r="D199" t="str">
            <v>LARA  SUBIABRE, IVAN PATRICIO</v>
          </cell>
          <cell r="E199">
            <v>33</v>
          </cell>
          <cell r="F199" t="str">
            <v>GERENCIA DE SERVICIOS</v>
          </cell>
        </row>
        <row r="200">
          <cell r="B200" t="str">
            <v>12584006</v>
          </cell>
          <cell r="C200" t="str">
            <v>K</v>
          </cell>
          <cell r="D200" t="str">
            <v>LARGO  CUADRA,  MARCELA PAZ</v>
          </cell>
          <cell r="E200">
            <v>31</v>
          </cell>
          <cell r="F200" t="str">
            <v>G. VENTAS COMPUTACION</v>
          </cell>
        </row>
        <row r="201">
          <cell r="B201" t="str">
            <v xml:space="preserve"> 8368558</v>
          </cell>
          <cell r="C201" t="str">
            <v>1</v>
          </cell>
          <cell r="D201" t="str">
            <v>LARSEN  VALDIVIESO, DEBORAH MARÍA</v>
          </cell>
          <cell r="E201">
            <v>30</v>
          </cell>
          <cell r="F201" t="str">
            <v>PRESIDENCIA EJECUTIVA</v>
          </cell>
        </row>
        <row r="202">
          <cell r="B202" t="str">
            <v>15329798</v>
          </cell>
          <cell r="C202" t="str">
            <v>3</v>
          </cell>
          <cell r="D202" t="str">
            <v>LAZCANO  REYES, FRANCISCO JAVIER</v>
          </cell>
          <cell r="E202">
            <v>33</v>
          </cell>
          <cell r="F202" t="str">
            <v>GERENCIA DE SERVICIOS</v>
          </cell>
        </row>
        <row r="203">
          <cell r="B203" t="str">
            <v xml:space="preserve"> 8968444</v>
          </cell>
          <cell r="C203" t="str">
            <v>7</v>
          </cell>
          <cell r="D203" t="str">
            <v>LETELIER  CANCINO,  CARLOS ENRIQUE</v>
          </cell>
          <cell r="E203">
            <v>43</v>
          </cell>
          <cell r="F203" t="str">
            <v>G. INTERNACIONAL</v>
          </cell>
        </row>
        <row r="204">
          <cell r="B204" t="str">
            <v>10470095</v>
          </cell>
          <cell r="C204" t="str">
            <v>0</v>
          </cell>
          <cell r="D204" t="str">
            <v>LEYTON  BENITEZ, AURORA DEL CARMEN</v>
          </cell>
          <cell r="E204">
            <v>36</v>
          </cell>
          <cell r="F204" t="str">
            <v>G. PROYECTOS Y DESARROLLO</v>
          </cell>
        </row>
        <row r="205">
          <cell r="B205" t="str">
            <v xml:space="preserve"> 7959675</v>
          </cell>
          <cell r="C205" t="str">
            <v>2</v>
          </cell>
          <cell r="D205" t="str">
            <v>LEYTON  CANDIA,  CARLOS ENRIQUE</v>
          </cell>
          <cell r="E205">
            <v>33</v>
          </cell>
          <cell r="F205" t="str">
            <v>GERENCIA DE SERVICIOS</v>
          </cell>
        </row>
        <row r="206">
          <cell r="B206" t="str">
            <v>12635901</v>
          </cell>
          <cell r="C206" t="str">
            <v>2</v>
          </cell>
          <cell r="D206" t="str">
            <v>LEYTON  LEIVA, JORGE LUIS</v>
          </cell>
          <cell r="E206">
            <v>40</v>
          </cell>
          <cell r="F206" t="str">
            <v>G. ADM. Y FINANZAS</v>
          </cell>
        </row>
        <row r="207">
          <cell r="B207" t="str">
            <v xml:space="preserve"> 9839683</v>
          </cell>
          <cell r="C207" t="str">
            <v>7</v>
          </cell>
          <cell r="D207" t="str">
            <v>LEYTON  SALINAS, VERONICA PATRICIA</v>
          </cell>
          <cell r="E207">
            <v>41</v>
          </cell>
          <cell r="F207" t="str">
            <v>CENTRO GLOBAL SS. INTERNET</v>
          </cell>
        </row>
        <row r="208">
          <cell r="B208" t="str">
            <v>11565155</v>
          </cell>
          <cell r="C208" t="str">
            <v>2</v>
          </cell>
          <cell r="D208" t="str">
            <v>LILLO  ARAVENA, SYLVIA DEL CARMEN</v>
          </cell>
          <cell r="E208">
            <v>41</v>
          </cell>
          <cell r="F208" t="str">
            <v>CENTRO GLOBAL SS. INTERNET</v>
          </cell>
        </row>
        <row r="209">
          <cell r="B209" t="str">
            <v>10539781</v>
          </cell>
          <cell r="C209" t="str">
            <v>K</v>
          </cell>
          <cell r="D209" t="str">
            <v>LOBOS  PALMA, MARCO ANTONIO</v>
          </cell>
          <cell r="E209">
            <v>32</v>
          </cell>
          <cell r="F209" t="str">
            <v>G. VENTAS COMUNICACIONES</v>
          </cell>
        </row>
        <row r="210">
          <cell r="B210" t="str">
            <v xml:space="preserve"> 9943764</v>
          </cell>
          <cell r="C210" t="str">
            <v>2</v>
          </cell>
          <cell r="D210" t="str">
            <v>LOPEZ  CORTES,  JORGE ALBERTO</v>
          </cell>
          <cell r="E210">
            <v>32</v>
          </cell>
          <cell r="F210" t="str">
            <v>G. VENTAS COMUNICACIONES</v>
          </cell>
        </row>
        <row r="211">
          <cell r="B211" t="str">
            <v>10949623</v>
          </cell>
          <cell r="C211" t="str">
            <v>5</v>
          </cell>
          <cell r="D211" t="str">
            <v>LOROÑO  TEHERAN,  HERTA ELIANA</v>
          </cell>
          <cell r="E211">
            <v>36</v>
          </cell>
          <cell r="F211" t="str">
            <v>G. PROYECTOS Y DESARROLLO</v>
          </cell>
        </row>
        <row r="212">
          <cell r="B212" t="str">
            <v>13479982</v>
          </cell>
          <cell r="C212" t="str">
            <v>K</v>
          </cell>
          <cell r="D212" t="str">
            <v>LOYOLA  HIDALGO, CLAUDIA CAROLINA</v>
          </cell>
          <cell r="E212">
            <v>41</v>
          </cell>
          <cell r="F212" t="str">
            <v>CENTRO GLOBAL SS. INTERNET</v>
          </cell>
        </row>
        <row r="213">
          <cell r="B213" t="str">
            <v xml:space="preserve"> 9337562</v>
          </cell>
          <cell r="C213" t="str">
            <v>9</v>
          </cell>
          <cell r="D213" t="str">
            <v>LUCO  MONTOFRE,  AURELIO FRANCISCO</v>
          </cell>
          <cell r="E213">
            <v>33</v>
          </cell>
          <cell r="F213" t="str">
            <v>GERENCIA DE SERVICIOS</v>
          </cell>
        </row>
        <row r="214">
          <cell r="B214" t="str">
            <v xml:space="preserve"> 8716302</v>
          </cell>
          <cell r="C214" t="str">
            <v>4</v>
          </cell>
          <cell r="D214" t="str">
            <v>LUKSIC  ARENAS, IVÁN ANDRÉS</v>
          </cell>
          <cell r="E214">
            <v>31</v>
          </cell>
          <cell r="F214" t="str">
            <v>G. VENTAS COMPUTACION</v>
          </cell>
        </row>
        <row r="215">
          <cell r="B215" t="str">
            <v>10958874</v>
          </cell>
          <cell r="C215" t="str">
            <v>1</v>
          </cell>
          <cell r="D215" t="str">
            <v>MADRID  OBREGÓN, ANA MARIA</v>
          </cell>
          <cell r="E215">
            <v>33</v>
          </cell>
          <cell r="F215" t="str">
            <v>GERENCIA DE SERVICIOS</v>
          </cell>
        </row>
        <row r="216">
          <cell r="B216" t="str">
            <v xml:space="preserve"> 9962552</v>
          </cell>
          <cell r="C216" t="str">
            <v>K</v>
          </cell>
          <cell r="D216" t="str">
            <v>MANRIQUEZ  ESPINOZA,  MARCOS SIMON</v>
          </cell>
          <cell r="E216">
            <v>36</v>
          </cell>
          <cell r="F216" t="str">
            <v>G. PROYECTOS Y DESARROLLO</v>
          </cell>
        </row>
        <row r="217">
          <cell r="B217" t="str">
            <v>10727478</v>
          </cell>
          <cell r="C217" t="str">
            <v>2</v>
          </cell>
          <cell r="D217" t="str">
            <v>MANZUR  HAWA, RICARDO ANDRES</v>
          </cell>
          <cell r="E217">
            <v>36</v>
          </cell>
          <cell r="F217" t="str">
            <v>G. PROYECTOS Y DESARROLLO</v>
          </cell>
        </row>
        <row r="218">
          <cell r="B218" t="str">
            <v>13172895</v>
          </cell>
          <cell r="C218" t="str">
            <v>6</v>
          </cell>
          <cell r="D218" t="str">
            <v>MAREY  MORAGA,  ROMINA IVANIA</v>
          </cell>
          <cell r="E218">
            <v>33</v>
          </cell>
          <cell r="F218" t="str">
            <v>GERENCIA DE SERVICIOS</v>
          </cell>
        </row>
        <row r="219">
          <cell r="B219" t="str">
            <v xml:space="preserve"> 5123840</v>
          </cell>
          <cell r="C219" t="str">
            <v>0</v>
          </cell>
          <cell r="D219" t="str">
            <v>MARFAN  LEWIS,  JORGE AUGUSTO</v>
          </cell>
          <cell r="E219">
            <v>33</v>
          </cell>
          <cell r="F219" t="str">
            <v>GERENCIA DE SERVICIOS</v>
          </cell>
        </row>
        <row r="220">
          <cell r="B220" t="str">
            <v>14257809</v>
          </cell>
          <cell r="C220" t="str">
            <v>3</v>
          </cell>
          <cell r="D220" t="str">
            <v>MARIN  ROJAS,  MAURICIO RICARDO</v>
          </cell>
          <cell r="E220">
            <v>33</v>
          </cell>
          <cell r="F220" t="str">
            <v>GERENCIA DE SERVICIOS</v>
          </cell>
        </row>
        <row r="221">
          <cell r="B221" t="str">
            <v>14449554</v>
          </cell>
          <cell r="C221" t="str">
            <v>3</v>
          </cell>
          <cell r="D221" t="str">
            <v>MARIVIL  INOSTROZA,  JUAN CARLOS</v>
          </cell>
          <cell r="E221">
            <v>40</v>
          </cell>
          <cell r="F221" t="str">
            <v>G. ADM. Y FINANZAS</v>
          </cell>
        </row>
        <row r="222">
          <cell r="B222" t="str">
            <v>14613873</v>
          </cell>
          <cell r="C222" t="str">
            <v>K</v>
          </cell>
          <cell r="D222" t="str">
            <v>MARQUEZ  ,  ALBERTO JORGE</v>
          </cell>
          <cell r="E222">
            <v>40</v>
          </cell>
          <cell r="F222" t="str">
            <v>G. ADM. Y FINANZAS</v>
          </cell>
        </row>
        <row r="223">
          <cell r="B223" t="str">
            <v xml:space="preserve"> 6869093</v>
          </cell>
          <cell r="C223" t="str">
            <v>5</v>
          </cell>
          <cell r="D223" t="str">
            <v>MARTINEZ  ACEVEDO,  JUAN MANUEL</v>
          </cell>
          <cell r="E223">
            <v>37</v>
          </cell>
          <cell r="F223" t="str">
            <v>G. INVESTIGACION</v>
          </cell>
        </row>
        <row r="224">
          <cell r="B224" t="str">
            <v>10242658</v>
          </cell>
          <cell r="C224" t="str">
            <v>4</v>
          </cell>
          <cell r="D224" t="str">
            <v>MAUREIRA  GUERRERO,  ROBERTO CARLOS</v>
          </cell>
          <cell r="E224">
            <v>32</v>
          </cell>
          <cell r="F224" t="str">
            <v>G. VENTAS COMUNICACIONES</v>
          </cell>
        </row>
        <row r="225">
          <cell r="B225" t="str">
            <v>10057735</v>
          </cell>
          <cell r="C225" t="str">
            <v>6</v>
          </cell>
          <cell r="D225" t="str">
            <v>MELLA  MATELUNA,  CLAUDIA PAOLA</v>
          </cell>
          <cell r="E225">
            <v>32</v>
          </cell>
          <cell r="F225" t="str">
            <v>G. VENTAS COMUNICACIONES</v>
          </cell>
        </row>
        <row r="226">
          <cell r="B226" t="str">
            <v xml:space="preserve"> 6412081</v>
          </cell>
          <cell r="C226" t="str">
            <v>6</v>
          </cell>
          <cell r="D226" t="str">
            <v>MENA  GERLACH,  PABLO EDUARDO</v>
          </cell>
          <cell r="E226">
            <v>48</v>
          </cell>
          <cell r="F226" t="str">
            <v>G. ADM. Y FINANZAS</v>
          </cell>
        </row>
        <row r="227">
          <cell r="B227" t="str">
            <v xml:space="preserve"> 7683896</v>
          </cell>
          <cell r="C227" t="str">
            <v>8</v>
          </cell>
          <cell r="D227" t="str">
            <v>MENDEZ  MIQUEL,  JOSE MIGUEL</v>
          </cell>
          <cell r="E227">
            <v>33</v>
          </cell>
          <cell r="F227" t="str">
            <v>GERENCIA DE SERVICIOS</v>
          </cell>
        </row>
        <row r="228">
          <cell r="B228" t="str">
            <v>13482253</v>
          </cell>
          <cell r="C228" t="str">
            <v>8</v>
          </cell>
          <cell r="D228" t="str">
            <v>MENDEZ  VALERA, CESAR ANTONIO</v>
          </cell>
          <cell r="E228">
            <v>33</v>
          </cell>
          <cell r="F228" t="str">
            <v>GERENCIA DE SERVICIOS</v>
          </cell>
        </row>
        <row r="229">
          <cell r="B229" t="str">
            <v>11946982</v>
          </cell>
          <cell r="C229" t="str">
            <v>1</v>
          </cell>
          <cell r="D229" t="str">
            <v>MENESES  OLEA, INGRID EDITH</v>
          </cell>
          <cell r="E229">
            <v>36</v>
          </cell>
          <cell r="F229" t="str">
            <v>G. PROYECTOS Y DESARROLLO</v>
          </cell>
        </row>
        <row r="230">
          <cell r="B230" t="str">
            <v xml:space="preserve"> 7018044</v>
          </cell>
          <cell r="C230" t="str">
            <v>8</v>
          </cell>
          <cell r="D230" t="str">
            <v>MERIGGIO  WILLIAMS, PABLO SERGIO</v>
          </cell>
          <cell r="E230">
            <v>30</v>
          </cell>
          <cell r="F230" t="str">
            <v>PRESIDENCIA EJECUTIVA</v>
          </cell>
        </row>
        <row r="231">
          <cell r="B231" t="str">
            <v>11223596</v>
          </cell>
          <cell r="C231" t="str">
            <v>5</v>
          </cell>
          <cell r="D231" t="str">
            <v>MESÍAS  AHUMADA, CLAUDIO ERNESTO</v>
          </cell>
          <cell r="E231">
            <v>30</v>
          </cell>
          <cell r="F231" t="str">
            <v>PRESIDENCIA EJECUTIVA</v>
          </cell>
        </row>
        <row r="232">
          <cell r="B232" t="str">
            <v xml:space="preserve"> 4817992</v>
          </cell>
          <cell r="C232" t="str">
            <v>4</v>
          </cell>
          <cell r="D232" t="str">
            <v>MIMICA  MEZA,  GONZALO MIGUEL</v>
          </cell>
          <cell r="E232">
            <v>31</v>
          </cell>
          <cell r="F232" t="str">
            <v>G. VENTAS COMPUTACION</v>
          </cell>
        </row>
        <row r="233">
          <cell r="B233" t="str">
            <v>11679499</v>
          </cell>
          <cell r="C233" t="str">
            <v>3</v>
          </cell>
          <cell r="D233" t="str">
            <v>MIÑO  ROSAS,  SANDRA ELIZABETH</v>
          </cell>
          <cell r="E233">
            <v>33</v>
          </cell>
          <cell r="F233" t="str">
            <v>GERENCIA DE SERVICIOS</v>
          </cell>
        </row>
        <row r="234">
          <cell r="B234" t="str">
            <v xml:space="preserve"> 8350744</v>
          </cell>
          <cell r="C234" t="str">
            <v>6</v>
          </cell>
          <cell r="D234" t="str">
            <v>MIRANDA  TORRES,  ADOLFO OCTAVIO</v>
          </cell>
          <cell r="E234">
            <v>33</v>
          </cell>
          <cell r="F234" t="str">
            <v>GERENCIA DE SERVICIOS</v>
          </cell>
        </row>
        <row r="235">
          <cell r="B235" t="str">
            <v xml:space="preserve"> 9717924</v>
          </cell>
          <cell r="C235" t="str">
            <v>7</v>
          </cell>
          <cell r="D235" t="str">
            <v>MOLINA  SANHUEZA, CESAR ANDRES</v>
          </cell>
          <cell r="E235">
            <v>33</v>
          </cell>
          <cell r="F235" t="str">
            <v>GERENCIA DE SERVICIOS</v>
          </cell>
        </row>
        <row r="236">
          <cell r="B236" t="str">
            <v xml:space="preserve"> 7154637</v>
          </cell>
          <cell r="C236" t="str">
            <v>3</v>
          </cell>
          <cell r="D236" t="str">
            <v>MOLINA  SEPULVEDA,  REINALDO ENRIQU</v>
          </cell>
          <cell r="E236">
            <v>31</v>
          </cell>
          <cell r="F236" t="str">
            <v>G. VENTAS COMPUTACION</v>
          </cell>
        </row>
        <row r="237">
          <cell r="B237" t="str">
            <v xml:space="preserve"> 7161343</v>
          </cell>
          <cell r="C237" t="str">
            <v>7</v>
          </cell>
          <cell r="D237" t="str">
            <v>MOMBERG  HAAS,  RONALD GUILLERMO</v>
          </cell>
          <cell r="E237">
            <v>32</v>
          </cell>
          <cell r="F237" t="str">
            <v>G. VENTAS COMUNICACIONES</v>
          </cell>
        </row>
        <row r="238">
          <cell r="B238" t="str">
            <v>10715034</v>
          </cell>
          <cell r="C238" t="str">
            <v>K</v>
          </cell>
          <cell r="D238" t="str">
            <v>MONJE  ORTIZ, VICTOR ANDRES</v>
          </cell>
          <cell r="E238">
            <v>36</v>
          </cell>
          <cell r="F238" t="str">
            <v>G. PROYECTOS Y DESARROLLO</v>
          </cell>
        </row>
        <row r="239">
          <cell r="B239" t="str">
            <v xml:space="preserve"> 8355491</v>
          </cell>
          <cell r="C239" t="str">
            <v>6</v>
          </cell>
          <cell r="D239" t="str">
            <v>MONTEALEGRE  GANDOLFO,  ENRIQUE JAV</v>
          </cell>
          <cell r="E239">
            <v>32</v>
          </cell>
          <cell r="F239" t="str">
            <v>G. VENTAS COMUNICACIONES</v>
          </cell>
        </row>
        <row r="240">
          <cell r="B240" t="str">
            <v>10347967</v>
          </cell>
          <cell r="C240" t="str">
            <v>3</v>
          </cell>
          <cell r="D240" t="str">
            <v>MONTECINOS  MUÑOZ, DOMINGO ANSELMO</v>
          </cell>
          <cell r="E240">
            <v>33</v>
          </cell>
          <cell r="F240" t="str">
            <v>GERENCIA DE SERVICIOS</v>
          </cell>
        </row>
        <row r="241">
          <cell r="B241" t="str">
            <v>12512194</v>
          </cell>
          <cell r="C241" t="str">
            <v>2</v>
          </cell>
          <cell r="D241" t="str">
            <v>MORA  CORNEJO,  CLAUDIO MARCELO</v>
          </cell>
          <cell r="E241">
            <v>33</v>
          </cell>
          <cell r="F241" t="str">
            <v>GERENCIA DE SERVICIOS</v>
          </cell>
        </row>
        <row r="242">
          <cell r="B242" t="str">
            <v>10716424</v>
          </cell>
          <cell r="C242" t="str">
            <v>3</v>
          </cell>
          <cell r="D242" t="str">
            <v>MORALES  MOYA,  EMILIA DEL ROSARIO</v>
          </cell>
          <cell r="E242">
            <v>36</v>
          </cell>
          <cell r="F242" t="str">
            <v>G. PROYECTOS Y DESARROLLO</v>
          </cell>
        </row>
        <row r="243">
          <cell r="B243" t="str">
            <v>12647326</v>
          </cell>
          <cell r="C243" t="str">
            <v>5</v>
          </cell>
          <cell r="D243" t="str">
            <v>MORENO  CELIS,  SERGIO</v>
          </cell>
          <cell r="E243">
            <v>33</v>
          </cell>
          <cell r="F243" t="str">
            <v>GERENCIA DE SERVICIOS</v>
          </cell>
        </row>
        <row r="244">
          <cell r="B244" t="str">
            <v xml:space="preserve"> 8538489</v>
          </cell>
          <cell r="C244" t="str">
            <v>9</v>
          </cell>
          <cell r="D244" t="str">
            <v>MOYA  DIAZ,  LUIS ESTEBAN</v>
          </cell>
          <cell r="E244">
            <v>33</v>
          </cell>
          <cell r="F244" t="str">
            <v>GERENCIA DE SERVICIOS</v>
          </cell>
        </row>
        <row r="245">
          <cell r="B245" t="str">
            <v>10858652</v>
          </cell>
          <cell r="C245" t="str">
            <v>4</v>
          </cell>
          <cell r="D245" t="str">
            <v>MUNIZAGA  GALLEGUILLOS, JUAN FRANCI</v>
          </cell>
          <cell r="E245">
            <v>33</v>
          </cell>
          <cell r="F245" t="str">
            <v>GERENCIA DE SERVICIOS</v>
          </cell>
        </row>
        <row r="246">
          <cell r="B246" t="str">
            <v>12132577</v>
          </cell>
          <cell r="C246" t="str">
            <v>2</v>
          </cell>
          <cell r="D246" t="str">
            <v>MUNIZAGA  HENRÍQUEZ, JORGE EDUARDO</v>
          </cell>
          <cell r="E246">
            <v>33</v>
          </cell>
          <cell r="F246" t="str">
            <v>GERENCIA DE SERVICIOS</v>
          </cell>
        </row>
        <row r="247">
          <cell r="B247" t="str">
            <v>14142416</v>
          </cell>
          <cell r="C247" t="str">
            <v>5</v>
          </cell>
          <cell r="D247" t="str">
            <v>MUÑOZ  FLORES, MAURICIO ESTEBAN</v>
          </cell>
          <cell r="E247">
            <v>33</v>
          </cell>
          <cell r="F247" t="str">
            <v>GERENCIA DE SERVICIOS</v>
          </cell>
        </row>
        <row r="248">
          <cell r="B248" t="str">
            <v xml:space="preserve"> 9773240</v>
          </cell>
          <cell r="C248" t="str">
            <v>K</v>
          </cell>
          <cell r="D248" t="str">
            <v>MUÑOZ  MEDEL,  VICTOR HUGO</v>
          </cell>
          <cell r="E248">
            <v>33</v>
          </cell>
          <cell r="F248" t="str">
            <v>GERENCIA DE SERVICIOS</v>
          </cell>
        </row>
        <row r="249">
          <cell r="B249" t="str">
            <v>13062348</v>
          </cell>
          <cell r="C249" t="str">
            <v>4</v>
          </cell>
          <cell r="D249" t="str">
            <v>MUÑOZ  MOLINA, JESSICA DEL CARMEN</v>
          </cell>
          <cell r="E249">
            <v>33</v>
          </cell>
          <cell r="F249" t="str">
            <v>GERENCIA DE SERVICIOS</v>
          </cell>
        </row>
        <row r="250">
          <cell r="B250" t="str">
            <v>12948587</v>
          </cell>
          <cell r="C250" t="str">
            <v>6</v>
          </cell>
          <cell r="D250" t="str">
            <v>MUÑOZ  REYES,  TERESA NOVELIA</v>
          </cell>
          <cell r="E250">
            <v>32</v>
          </cell>
          <cell r="F250" t="str">
            <v>G. VENTAS COMUNICACIONES</v>
          </cell>
        </row>
        <row r="251">
          <cell r="B251" t="str">
            <v xml:space="preserve"> 8829850</v>
          </cell>
          <cell r="C251" t="str">
            <v>0</v>
          </cell>
          <cell r="D251" t="str">
            <v>NAHUEL  ALVARADO,  JUAN PABLO</v>
          </cell>
          <cell r="E251">
            <v>36</v>
          </cell>
          <cell r="F251" t="str">
            <v>G. PROYECTOS Y DESARROLLO</v>
          </cell>
        </row>
        <row r="252">
          <cell r="B252" t="str">
            <v xml:space="preserve"> 8645213</v>
          </cell>
          <cell r="C252" t="str">
            <v>8</v>
          </cell>
          <cell r="D252" t="str">
            <v>NAHÜEL  HUDSON,  JUAN EDGARDO</v>
          </cell>
          <cell r="E252">
            <v>31</v>
          </cell>
          <cell r="F252" t="str">
            <v>G. VENTAS COMPUTACION</v>
          </cell>
        </row>
        <row r="253">
          <cell r="B253" t="str">
            <v>12253200</v>
          </cell>
          <cell r="C253" t="str">
            <v>3</v>
          </cell>
          <cell r="D253" t="str">
            <v>NAVARRETE  ESPINOZA,  ARTURO ROBERT</v>
          </cell>
          <cell r="E253">
            <v>32</v>
          </cell>
          <cell r="F253" t="str">
            <v>G. VENTAS COMUNICACIONES</v>
          </cell>
        </row>
        <row r="254">
          <cell r="B254" t="str">
            <v xml:space="preserve"> 4932476</v>
          </cell>
          <cell r="C254" t="str">
            <v>6</v>
          </cell>
          <cell r="D254" t="str">
            <v>NIÑO  MARTÍNEZ, SARA MARIA BEATRIZ</v>
          </cell>
          <cell r="E254">
            <v>41</v>
          </cell>
          <cell r="F254" t="str">
            <v>CENTRO GLOBAL SS. INTERNET</v>
          </cell>
        </row>
        <row r="255">
          <cell r="B255" t="str">
            <v>14673283</v>
          </cell>
          <cell r="C255" t="str">
            <v>6</v>
          </cell>
          <cell r="D255" t="str">
            <v>NURQUEZ  GOMEZ, REINALDO</v>
          </cell>
          <cell r="E255">
            <v>41</v>
          </cell>
          <cell r="F255" t="str">
            <v>CENTRO GLOBAL SS. INTERNET</v>
          </cell>
        </row>
        <row r="256">
          <cell r="B256" t="str">
            <v xml:space="preserve"> 9831626</v>
          </cell>
          <cell r="C256" t="str">
            <v>4</v>
          </cell>
          <cell r="D256" t="str">
            <v>OGAZ  GONZALEZ,  JORGE ALBERTO</v>
          </cell>
          <cell r="E256">
            <v>48</v>
          </cell>
          <cell r="F256" t="str">
            <v>G. ADM. Y FINANZAS</v>
          </cell>
        </row>
        <row r="257">
          <cell r="B257" t="str">
            <v xml:space="preserve"> 8852246</v>
          </cell>
          <cell r="C257" t="str">
            <v>K</v>
          </cell>
          <cell r="D257" t="str">
            <v>OÑATE  BERNAL,  JORGE</v>
          </cell>
          <cell r="E257">
            <v>36</v>
          </cell>
          <cell r="F257" t="str">
            <v>G. PROYECTOS Y DESARROLLO</v>
          </cell>
        </row>
        <row r="258">
          <cell r="B258" t="str">
            <v>12880234</v>
          </cell>
          <cell r="C258" t="str">
            <v>7</v>
          </cell>
          <cell r="D258" t="str">
            <v>OÑATE  GOMEZ, CRISTIAN MAURICIO</v>
          </cell>
          <cell r="E258">
            <v>33</v>
          </cell>
          <cell r="F258" t="str">
            <v>GERENCIA DE SERVICIOS</v>
          </cell>
        </row>
        <row r="259">
          <cell r="B259" t="str">
            <v xml:space="preserve"> 9258456</v>
          </cell>
          <cell r="C259" t="str">
            <v>9</v>
          </cell>
          <cell r="D259" t="str">
            <v>ORELLANA  HURTADO,  MARCO ANTONIO</v>
          </cell>
          <cell r="E259">
            <v>40</v>
          </cell>
          <cell r="F259" t="str">
            <v>G. ADM. Y FINANZAS</v>
          </cell>
        </row>
        <row r="260">
          <cell r="B260" t="str">
            <v xml:space="preserve"> 7102758</v>
          </cell>
          <cell r="C260" t="str">
            <v>9</v>
          </cell>
          <cell r="D260" t="str">
            <v>ORREGO  HERRERA, EDUARDO JULIO</v>
          </cell>
          <cell r="E260">
            <v>31</v>
          </cell>
          <cell r="F260" t="str">
            <v>G. VENTAS COMPUTACION</v>
          </cell>
        </row>
        <row r="261">
          <cell r="B261" t="str">
            <v xml:space="preserve"> 8831383</v>
          </cell>
          <cell r="C261" t="str">
            <v>6</v>
          </cell>
          <cell r="D261" t="str">
            <v>ORTEGA  MONDACA,  CARMEN LUZ</v>
          </cell>
          <cell r="E261">
            <v>40</v>
          </cell>
          <cell r="F261" t="str">
            <v>G. ADM. Y FINANZAS</v>
          </cell>
        </row>
        <row r="262">
          <cell r="B262" t="str">
            <v>12474849</v>
          </cell>
          <cell r="C262" t="str">
            <v>6</v>
          </cell>
          <cell r="D262" t="str">
            <v>ORTIZ  VALDES,  MARIA TERESA</v>
          </cell>
          <cell r="E262">
            <v>41</v>
          </cell>
          <cell r="F262" t="str">
            <v>CENTRO GLOBAL SS. INTERNET</v>
          </cell>
        </row>
        <row r="263">
          <cell r="B263" t="str">
            <v xml:space="preserve"> 8641105</v>
          </cell>
          <cell r="C263" t="str">
            <v>9</v>
          </cell>
          <cell r="D263" t="str">
            <v>OSSANDON  OLMEDO, MAURICIO EDGARDO</v>
          </cell>
          <cell r="E263">
            <v>33</v>
          </cell>
          <cell r="F263" t="str">
            <v>GERENCIA DE SERVICIOS</v>
          </cell>
        </row>
        <row r="264">
          <cell r="B264" t="str">
            <v>10034966</v>
          </cell>
          <cell r="C264" t="str">
            <v>3</v>
          </cell>
          <cell r="D264" t="str">
            <v>OSSANDÓN  SUÁREZ, GUSTAVO</v>
          </cell>
          <cell r="E264">
            <v>33</v>
          </cell>
          <cell r="F264" t="str">
            <v>GERENCIA DE SERVICIOS</v>
          </cell>
        </row>
        <row r="265">
          <cell r="B265" t="str">
            <v xml:space="preserve"> 9894260</v>
          </cell>
          <cell r="C265" t="str">
            <v>2</v>
          </cell>
          <cell r="D265" t="str">
            <v>PARADA  ARAVENA,  RODRIGO EXEQUIEL</v>
          </cell>
          <cell r="E265">
            <v>31</v>
          </cell>
          <cell r="F265" t="str">
            <v>G. VENTAS COMPUTACION</v>
          </cell>
        </row>
        <row r="266">
          <cell r="B266" t="str">
            <v xml:space="preserve"> 9213203</v>
          </cell>
          <cell r="C266" t="str">
            <v>K</v>
          </cell>
          <cell r="D266" t="str">
            <v>PARADA  ARAYA, JOSE DAVID</v>
          </cell>
          <cell r="E266">
            <v>41</v>
          </cell>
          <cell r="F266" t="str">
            <v>CENTRO GLOBAL SS. INTERNET</v>
          </cell>
        </row>
        <row r="267">
          <cell r="B267" t="str">
            <v xml:space="preserve"> 7981599</v>
          </cell>
          <cell r="C267" t="str">
            <v>3</v>
          </cell>
          <cell r="D267" t="str">
            <v>PARDO  CASANOVA, LUIS FRANCISCO</v>
          </cell>
          <cell r="E267">
            <v>33</v>
          </cell>
          <cell r="F267" t="str">
            <v>GERENCIA DE SERVICIOS</v>
          </cell>
        </row>
        <row r="268">
          <cell r="B268" t="str">
            <v xml:space="preserve"> 7752239</v>
          </cell>
          <cell r="C268" t="str">
            <v>5</v>
          </cell>
          <cell r="D268" t="str">
            <v>PARRA  FUENTEALBA,  NELSON CESAR</v>
          </cell>
          <cell r="E268">
            <v>48</v>
          </cell>
          <cell r="F268" t="str">
            <v>G. PROYECTOS Y DESARROLLO</v>
          </cell>
        </row>
        <row r="269">
          <cell r="B269" t="str">
            <v xml:space="preserve"> 8961014</v>
          </cell>
          <cell r="C269" t="str">
            <v>1</v>
          </cell>
          <cell r="D269" t="str">
            <v>PARRAGUEZ  ALVAREZ, MARIO NELSON</v>
          </cell>
          <cell r="E269">
            <v>40</v>
          </cell>
          <cell r="F269" t="str">
            <v>G. ADM. Y FINANZAS</v>
          </cell>
        </row>
        <row r="270">
          <cell r="B270" t="str">
            <v xml:space="preserve"> 9876850</v>
          </cell>
          <cell r="C270" t="str">
            <v>5</v>
          </cell>
          <cell r="D270" t="str">
            <v>PEÑA  LECAROS,  MARISOL DE LAS MERC</v>
          </cell>
          <cell r="E270">
            <v>40</v>
          </cell>
          <cell r="F270" t="str">
            <v>G. ADM. Y FINANZAS</v>
          </cell>
        </row>
        <row r="271">
          <cell r="B271" t="str">
            <v xml:space="preserve"> 7004293</v>
          </cell>
          <cell r="C271" t="str">
            <v>2</v>
          </cell>
          <cell r="D271" t="str">
            <v>PEÑA Y LILLO  RIOSECO,  MARIA FERNA</v>
          </cell>
          <cell r="E271">
            <v>36</v>
          </cell>
          <cell r="F271" t="str">
            <v>G. PROYECTOS Y DESARROLLO</v>
          </cell>
        </row>
        <row r="272">
          <cell r="B272" t="str">
            <v>13089854</v>
          </cell>
          <cell r="C272" t="str">
            <v>8</v>
          </cell>
          <cell r="D272" t="str">
            <v>PEREZ  ACEVEDO,  GEMMA ELIZABETH</v>
          </cell>
          <cell r="E272">
            <v>41</v>
          </cell>
          <cell r="F272" t="str">
            <v>CENTRO GLOBAL SS. INTERNET</v>
          </cell>
        </row>
        <row r="273">
          <cell r="B273" t="str">
            <v xml:space="preserve"> 8831034</v>
          </cell>
          <cell r="C273" t="str">
            <v>9</v>
          </cell>
          <cell r="D273" t="str">
            <v>PEREZ  CARCAMO,  MARCO LUIS</v>
          </cell>
          <cell r="E273">
            <v>33</v>
          </cell>
          <cell r="F273" t="str">
            <v>GERENCIA DE SERVICIOS</v>
          </cell>
        </row>
        <row r="274">
          <cell r="B274" t="str">
            <v>11950951</v>
          </cell>
          <cell r="C274" t="str">
            <v>3</v>
          </cell>
          <cell r="D274" t="str">
            <v>PEREZ  CELEDON, CRISTIAN RAUL</v>
          </cell>
          <cell r="E274">
            <v>48</v>
          </cell>
          <cell r="F274" t="str">
            <v>G. ADM. Y FINANZAS</v>
          </cell>
        </row>
        <row r="275">
          <cell r="B275" t="str">
            <v>10157990</v>
          </cell>
          <cell r="C275" t="str">
            <v>5</v>
          </cell>
          <cell r="D275" t="str">
            <v>PEREZ  MELO, PATRICIA ALEJANDRA</v>
          </cell>
          <cell r="E275">
            <v>40</v>
          </cell>
          <cell r="F275" t="str">
            <v>G. ADM. Y FINANZAS</v>
          </cell>
        </row>
        <row r="276">
          <cell r="B276" t="str">
            <v>14270958</v>
          </cell>
          <cell r="C276" t="str">
            <v>9</v>
          </cell>
          <cell r="D276" t="str">
            <v>PEREZ  MERINO, MARCELO DAVID</v>
          </cell>
          <cell r="E276">
            <v>36</v>
          </cell>
          <cell r="F276" t="str">
            <v>G. PROYECTOS Y DESARROLLO</v>
          </cell>
        </row>
        <row r="277">
          <cell r="B277" t="str">
            <v>11841130</v>
          </cell>
          <cell r="C277" t="str">
            <v>7</v>
          </cell>
          <cell r="D277" t="str">
            <v>PEREZ  ROJAS,  CARLOS FELIPE</v>
          </cell>
          <cell r="E277">
            <v>32</v>
          </cell>
          <cell r="F277" t="str">
            <v>G. VENTAS COMUNICACIONES</v>
          </cell>
        </row>
        <row r="278">
          <cell r="B278" t="str">
            <v xml:space="preserve"> 9130344</v>
          </cell>
          <cell r="C278" t="str">
            <v>2</v>
          </cell>
          <cell r="D278" t="str">
            <v>PESCE  SUTTER,  ALESSANDRA ROMINA</v>
          </cell>
          <cell r="E278">
            <v>32</v>
          </cell>
          <cell r="F278" t="str">
            <v>G. VENTAS COMUNICACIONES</v>
          </cell>
        </row>
        <row r="279">
          <cell r="B279" t="str">
            <v>10852211</v>
          </cell>
          <cell r="C279" t="str">
            <v>9</v>
          </cell>
          <cell r="D279" t="str">
            <v>PEZOA  MALLEA,  JORGE</v>
          </cell>
          <cell r="E279">
            <v>36</v>
          </cell>
          <cell r="F279" t="str">
            <v>G. PROYECTOS Y DESARROLLO</v>
          </cell>
        </row>
        <row r="280">
          <cell r="B280" t="str">
            <v>10312390</v>
          </cell>
          <cell r="C280" t="str">
            <v>9</v>
          </cell>
          <cell r="D280" t="str">
            <v>PINEDA  ALARCON,  ANDRES DOMINGO</v>
          </cell>
          <cell r="E280">
            <v>36</v>
          </cell>
          <cell r="F280" t="str">
            <v>G. PROYECTOS Y DESARROLLO</v>
          </cell>
        </row>
        <row r="281">
          <cell r="B281" t="str">
            <v xml:space="preserve"> 3518881</v>
          </cell>
          <cell r="C281" t="str">
            <v>9</v>
          </cell>
          <cell r="D281" t="str">
            <v>PIZARRO  D'ALENCON, JUAN SERGIO</v>
          </cell>
          <cell r="E281">
            <v>30</v>
          </cell>
          <cell r="F281" t="str">
            <v>PRESIDENCIA EJECUTIVA</v>
          </cell>
        </row>
        <row r="282">
          <cell r="B282" t="str">
            <v xml:space="preserve"> 6989316</v>
          </cell>
          <cell r="C282" t="str">
            <v>3</v>
          </cell>
          <cell r="D282" t="str">
            <v>PIZARRO  MIRANDA, JUAN EDUARDO</v>
          </cell>
          <cell r="E282">
            <v>31</v>
          </cell>
          <cell r="F282" t="str">
            <v>G. VENTAS COMPUTACION</v>
          </cell>
        </row>
        <row r="283">
          <cell r="B283" t="str">
            <v>10860702</v>
          </cell>
          <cell r="C283" t="str">
            <v>5</v>
          </cell>
          <cell r="D283" t="str">
            <v>PIZARRO  VALENZUELA,  JUAN ANTONIO</v>
          </cell>
          <cell r="E283">
            <v>36</v>
          </cell>
          <cell r="F283" t="str">
            <v>G. PROYECTOS Y DESARROLLO</v>
          </cell>
        </row>
        <row r="284">
          <cell r="B284" t="str">
            <v xml:space="preserve"> 9910400</v>
          </cell>
          <cell r="C284" t="str">
            <v>7</v>
          </cell>
          <cell r="D284" t="str">
            <v>PLACENCIA  GAETE, CLAUDIO ALBERTO</v>
          </cell>
          <cell r="E284">
            <v>41</v>
          </cell>
          <cell r="F284" t="str">
            <v>CENTRO GLOBAL SS. INTERNET</v>
          </cell>
        </row>
        <row r="285">
          <cell r="B285" t="str">
            <v>15457952</v>
          </cell>
          <cell r="C285" t="str">
            <v>4</v>
          </cell>
          <cell r="D285" t="str">
            <v>POBLETE  AROCA, ABIGAIL DEL HAYAH</v>
          </cell>
          <cell r="E285">
            <v>33</v>
          </cell>
          <cell r="F285" t="str">
            <v>GERENCIA DE SERVICIOS</v>
          </cell>
        </row>
        <row r="286">
          <cell r="B286" t="str">
            <v xml:space="preserve"> 9009967</v>
          </cell>
          <cell r="C286" t="str">
            <v>1</v>
          </cell>
          <cell r="D286" t="str">
            <v>POBLETE  GOMEZ,  EDINSON</v>
          </cell>
          <cell r="E286">
            <v>33</v>
          </cell>
          <cell r="F286" t="str">
            <v>GERENCIA DE SERVICIOS</v>
          </cell>
        </row>
        <row r="287">
          <cell r="B287" t="str">
            <v xml:space="preserve"> 7818460</v>
          </cell>
          <cell r="C287" t="str">
            <v>4</v>
          </cell>
          <cell r="D287" t="str">
            <v>PONCE  PINTO,  CARLOS EDUARDO</v>
          </cell>
          <cell r="E287">
            <v>33</v>
          </cell>
          <cell r="F287" t="str">
            <v>GERENCIA DE SERVICIOS</v>
          </cell>
        </row>
        <row r="288">
          <cell r="B288" t="str">
            <v>11679298</v>
          </cell>
          <cell r="C288" t="str">
            <v>2</v>
          </cell>
          <cell r="D288" t="str">
            <v>POVEDA  BECERRA, DIEGO RODRIGO</v>
          </cell>
          <cell r="E288">
            <v>36</v>
          </cell>
          <cell r="F288" t="str">
            <v>G. PROYECTOS Y DESARROLLO</v>
          </cell>
        </row>
        <row r="289">
          <cell r="B289" t="str">
            <v>13072666</v>
          </cell>
          <cell r="C289" t="str">
            <v>6</v>
          </cell>
          <cell r="D289" t="str">
            <v>PRADO  PINTO,  GERARDO ALFREDO</v>
          </cell>
          <cell r="E289">
            <v>33</v>
          </cell>
          <cell r="F289" t="str">
            <v>GERENCIA DE SERVICIOS</v>
          </cell>
        </row>
        <row r="290">
          <cell r="B290" t="str">
            <v>10503525</v>
          </cell>
          <cell r="C290" t="str">
            <v>K</v>
          </cell>
          <cell r="D290" t="str">
            <v>PUSKÁS  SCHALLER, ZOLTÁN TIBOR</v>
          </cell>
          <cell r="E290">
            <v>33</v>
          </cell>
          <cell r="F290" t="str">
            <v>GERENCIA DE SERVICIOS</v>
          </cell>
        </row>
        <row r="291">
          <cell r="B291" t="str">
            <v>13295740</v>
          </cell>
          <cell r="C291" t="str">
            <v>1</v>
          </cell>
          <cell r="D291" t="str">
            <v>QUEZADA  PACHECO,  MARCOS ISRAEL</v>
          </cell>
          <cell r="E291">
            <v>33</v>
          </cell>
          <cell r="F291" t="str">
            <v>GERENCIA DE SERVICIOS</v>
          </cell>
        </row>
        <row r="292">
          <cell r="B292" t="str">
            <v xml:space="preserve"> 9412442</v>
          </cell>
          <cell r="C292" t="str">
            <v>5</v>
          </cell>
          <cell r="D292" t="str">
            <v>QUINTANA  ROBLES,  PATRICIA INES</v>
          </cell>
          <cell r="E292">
            <v>31</v>
          </cell>
          <cell r="F292" t="str">
            <v>G. VENTAS COMPUTACION</v>
          </cell>
        </row>
        <row r="293">
          <cell r="B293" t="str">
            <v xml:space="preserve"> 7367473</v>
          </cell>
          <cell r="C293" t="str">
            <v>5</v>
          </cell>
          <cell r="D293" t="str">
            <v>QUINTEROS  LOPEZ,  ERNESTO GERMAN</v>
          </cell>
          <cell r="E293">
            <v>32</v>
          </cell>
          <cell r="F293" t="str">
            <v>G. VENTAS COMUNICACIONES</v>
          </cell>
        </row>
        <row r="294">
          <cell r="B294" t="str">
            <v>11663121</v>
          </cell>
          <cell r="C294" t="str">
            <v>0</v>
          </cell>
          <cell r="D294" t="str">
            <v>QUIROGA  VALENZUELA,  MARCELA ANGEL</v>
          </cell>
          <cell r="E294">
            <v>32</v>
          </cell>
          <cell r="F294" t="str">
            <v>G. VENTAS COMUNICACIONES</v>
          </cell>
        </row>
        <row r="295">
          <cell r="B295" t="str">
            <v xml:space="preserve"> 6195475</v>
          </cell>
          <cell r="C295" t="str">
            <v>9</v>
          </cell>
          <cell r="D295" t="str">
            <v>QUIROZ  LOPEZ, LUIS HUMBERTO</v>
          </cell>
          <cell r="E295">
            <v>41</v>
          </cell>
          <cell r="F295" t="str">
            <v>CENTRO GLOBAL SS. INTERNET</v>
          </cell>
        </row>
        <row r="296">
          <cell r="B296" t="str">
            <v>14257412</v>
          </cell>
          <cell r="C296" t="str">
            <v>8</v>
          </cell>
          <cell r="D296" t="str">
            <v>RAMIREZ  MANSILLA,  JUAN FRANCISCO</v>
          </cell>
          <cell r="E296">
            <v>33</v>
          </cell>
          <cell r="F296" t="str">
            <v>GERENCIA DE SERVICIOS</v>
          </cell>
        </row>
        <row r="297">
          <cell r="B297" t="str">
            <v>14524672</v>
          </cell>
          <cell r="C297" t="str">
            <v>5</v>
          </cell>
          <cell r="D297" t="str">
            <v>RAMIREZ  MANSILLA,  MONICA ANGELICA</v>
          </cell>
          <cell r="E297">
            <v>40</v>
          </cell>
          <cell r="F297" t="str">
            <v>G. ADM. Y FINANZAS</v>
          </cell>
        </row>
        <row r="298">
          <cell r="B298" t="str">
            <v>11908150</v>
          </cell>
          <cell r="C298" t="str">
            <v>5</v>
          </cell>
          <cell r="D298" t="str">
            <v>RAMOS  VALDEBENITO,  RENE EDUARDO</v>
          </cell>
          <cell r="E298">
            <v>33</v>
          </cell>
          <cell r="F298" t="str">
            <v>GERENCIA DE SERVICIOS</v>
          </cell>
        </row>
        <row r="299">
          <cell r="B299" t="str">
            <v xml:space="preserve"> 6282271</v>
          </cell>
          <cell r="C299" t="str">
            <v>6</v>
          </cell>
          <cell r="D299" t="str">
            <v>RAVANAL  CORNEJO,  IGNACIO ALBERTO</v>
          </cell>
          <cell r="E299">
            <v>36</v>
          </cell>
          <cell r="F299" t="str">
            <v>G. PROYECTOS Y DESARROLLO</v>
          </cell>
        </row>
        <row r="300">
          <cell r="B300" t="str">
            <v xml:space="preserve"> 4484767</v>
          </cell>
          <cell r="C300" t="str">
            <v>1</v>
          </cell>
          <cell r="D300" t="str">
            <v>RECABARREN  YAÑEZ,  MARIA ELIANA</v>
          </cell>
          <cell r="E300">
            <v>40</v>
          </cell>
          <cell r="F300" t="str">
            <v>G. ADM. Y FINANZAS</v>
          </cell>
        </row>
        <row r="301">
          <cell r="B301" t="str">
            <v xml:space="preserve"> 9152356</v>
          </cell>
          <cell r="C301" t="str">
            <v>6</v>
          </cell>
          <cell r="D301" t="str">
            <v>RICKMERS  GUEYDAN, OLIVIER PETER</v>
          </cell>
          <cell r="E301">
            <v>31</v>
          </cell>
          <cell r="F301" t="str">
            <v>G. VENTAS COMPUTACION</v>
          </cell>
        </row>
        <row r="302">
          <cell r="B302" t="str">
            <v xml:space="preserve"> 8513719</v>
          </cell>
          <cell r="C302" t="str">
            <v>0</v>
          </cell>
          <cell r="D302" t="str">
            <v>RIQUELME  ROBLES, CLAUDIA ROCIO SOL</v>
          </cell>
          <cell r="E302">
            <v>31</v>
          </cell>
          <cell r="F302" t="str">
            <v>G. VENTAS COMPUTACION</v>
          </cell>
        </row>
        <row r="303">
          <cell r="B303" t="str">
            <v xml:space="preserve"> 9247731</v>
          </cell>
          <cell r="C303" t="str">
            <v>2</v>
          </cell>
          <cell r="D303" t="str">
            <v>RIQUELME  RODRIGUEZ,  IVAN HUGO</v>
          </cell>
          <cell r="E303">
            <v>36</v>
          </cell>
          <cell r="F303" t="str">
            <v>G. PROYECTOS Y DESARROLLO</v>
          </cell>
        </row>
        <row r="304">
          <cell r="B304" t="str">
            <v xml:space="preserve"> 5075818</v>
          </cell>
          <cell r="C304" t="str">
            <v>4</v>
          </cell>
          <cell r="D304" t="str">
            <v>RIQUELME  SANCHEZ,  EDUARDO HERNAN</v>
          </cell>
          <cell r="E304">
            <v>31</v>
          </cell>
          <cell r="F304" t="str">
            <v>G. VENTAS COMPUTACION</v>
          </cell>
        </row>
        <row r="305">
          <cell r="B305" t="str">
            <v xml:space="preserve"> 8407326</v>
          </cell>
          <cell r="C305" t="str">
            <v>1</v>
          </cell>
          <cell r="D305" t="str">
            <v>RIVAS  ROCHA,  MANUEL OCTAVIO</v>
          </cell>
          <cell r="E305">
            <v>31</v>
          </cell>
          <cell r="F305" t="str">
            <v>G. VENTAS COMPUTACION</v>
          </cell>
        </row>
        <row r="306">
          <cell r="B306" t="str">
            <v xml:space="preserve"> 9842536</v>
          </cell>
          <cell r="C306" t="str">
            <v>5</v>
          </cell>
          <cell r="D306" t="str">
            <v>RODRIGUEZ  MARQUEZ,  CARLOS ANDRES</v>
          </cell>
          <cell r="E306">
            <v>36</v>
          </cell>
          <cell r="F306" t="str">
            <v>G. PROYECTOS Y DESARROLLO</v>
          </cell>
        </row>
        <row r="307">
          <cell r="B307" t="str">
            <v xml:space="preserve"> 8954208</v>
          </cell>
          <cell r="C307" t="str">
            <v>1</v>
          </cell>
          <cell r="D307" t="str">
            <v>RODRIGUEZ  MARQUEZ,  HERNAN EDUARDO</v>
          </cell>
          <cell r="E307">
            <v>31</v>
          </cell>
          <cell r="F307" t="str">
            <v>G. VENTAS COMPUTACION</v>
          </cell>
        </row>
        <row r="308">
          <cell r="B308" t="str">
            <v xml:space="preserve"> 8329238</v>
          </cell>
          <cell r="C308" t="str">
            <v>5</v>
          </cell>
          <cell r="D308" t="str">
            <v>RODRIGUEZ  OLGUIN, RICARDO JULIO</v>
          </cell>
          <cell r="E308">
            <v>41</v>
          </cell>
          <cell r="F308" t="str">
            <v>CENTRO GLOBAL SS. INTERNET</v>
          </cell>
        </row>
        <row r="309">
          <cell r="B309" t="str">
            <v xml:space="preserve"> 9839645</v>
          </cell>
          <cell r="C309" t="str">
            <v>4</v>
          </cell>
          <cell r="D309" t="str">
            <v>ROJAS  BARRAZA,  ALEJANDRO ALVARO</v>
          </cell>
          <cell r="E309">
            <v>33</v>
          </cell>
          <cell r="F309" t="str">
            <v>GERENCIA DE SERVICIOS</v>
          </cell>
        </row>
        <row r="310">
          <cell r="B310" t="str">
            <v xml:space="preserve"> 8157880</v>
          </cell>
          <cell r="C310" t="str">
            <v>K</v>
          </cell>
          <cell r="D310" t="str">
            <v>ROJAS  BELMAR,  VIVIANA CECILIA</v>
          </cell>
          <cell r="E310">
            <v>36</v>
          </cell>
          <cell r="F310" t="str">
            <v>G. PROYECTOS Y DESARROLLO</v>
          </cell>
        </row>
        <row r="311">
          <cell r="B311" t="str">
            <v>10691643</v>
          </cell>
          <cell r="C311" t="str">
            <v>8</v>
          </cell>
          <cell r="D311" t="str">
            <v>ROJAS  FUENTES,  ESTRELLA DEL CARME</v>
          </cell>
          <cell r="E311">
            <v>40</v>
          </cell>
          <cell r="F311" t="str">
            <v>G. ADM. Y FINANZAS</v>
          </cell>
        </row>
        <row r="312">
          <cell r="B312" t="str">
            <v>10437325</v>
          </cell>
          <cell r="C312" t="str">
            <v>9</v>
          </cell>
          <cell r="D312" t="str">
            <v>ROJAS  FUENTES,  IVONNE KARIN</v>
          </cell>
          <cell r="E312">
            <v>36</v>
          </cell>
          <cell r="F312" t="str">
            <v>G. PROYECTOS Y DESARROLLO</v>
          </cell>
        </row>
        <row r="313">
          <cell r="B313" t="str">
            <v xml:space="preserve"> 6927246</v>
          </cell>
          <cell r="C313" t="str">
            <v>0</v>
          </cell>
          <cell r="D313" t="str">
            <v>ROJAS  JARA, REINALDO HERMOGENES</v>
          </cell>
          <cell r="E313">
            <v>41</v>
          </cell>
          <cell r="F313" t="str">
            <v>CENTRO GLOBAL SS. INTERNET</v>
          </cell>
        </row>
        <row r="314">
          <cell r="B314" t="str">
            <v xml:space="preserve"> 9214764</v>
          </cell>
          <cell r="C314" t="str">
            <v>9</v>
          </cell>
          <cell r="D314" t="str">
            <v>ROJAS  MARTINEZ,  ANDRES ALEJANDRO</v>
          </cell>
          <cell r="E314">
            <v>33</v>
          </cell>
          <cell r="F314" t="str">
            <v>GERENCIA DE SERVICIOS</v>
          </cell>
        </row>
        <row r="315">
          <cell r="B315" t="str">
            <v>13421110</v>
          </cell>
          <cell r="C315" t="str">
            <v>5</v>
          </cell>
          <cell r="D315" t="str">
            <v>ROJAS  RIVERA, CARLOS ALBERTO</v>
          </cell>
          <cell r="E315">
            <v>33</v>
          </cell>
          <cell r="F315" t="str">
            <v>GERENCIA DE SERVICIOS</v>
          </cell>
        </row>
        <row r="316">
          <cell r="B316" t="str">
            <v xml:space="preserve"> 7518739</v>
          </cell>
          <cell r="C316" t="str">
            <v>4</v>
          </cell>
          <cell r="D316" t="str">
            <v>ROJAS  VALENZUELA,  LUIS</v>
          </cell>
          <cell r="E316">
            <v>33</v>
          </cell>
          <cell r="F316" t="str">
            <v>GERENCIA DE SERVICIOS</v>
          </cell>
        </row>
        <row r="317">
          <cell r="B317" t="str">
            <v>12865959</v>
          </cell>
          <cell r="C317" t="str">
            <v>5</v>
          </cell>
          <cell r="D317" t="str">
            <v>ROJAS  VARGAS, HENRY ANTONIO</v>
          </cell>
          <cell r="E317">
            <v>33</v>
          </cell>
          <cell r="F317" t="str">
            <v>GERENCIA DE SERVICIOS</v>
          </cell>
        </row>
        <row r="318">
          <cell r="B318" t="str">
            <v>10179461</v>
          </cell>
          <cell r="C318" t="str">
            <v>K</v>
          </cell>
          <cell r="D318" t="str">
            <v>ROMAN  PEREZ,  MARCELO ALFREDO</v>
          </cell>
          <cell r="E318">
            <v>36</v>
          </cell>
          <cell r="F318" t="str">
            <v>G. PROYECTOS Y DESARROLLO</v>
          </cell>
        </row>
        <row r="319">
          <cell r="B319" t="str">
            <v xml:space="preserve"> 8825841</v>
          </cell>
          <cell r="C319" t="str">
            <v>K</v>
          </cell>
          <cell r="D319" t="str">
            <v>ROMO  MARTINEZ,  EDUARDO MANUEL</v>
          </cell>
          <cell r="E319">
            <v>40</v>
          </cell>
          <cell r="F319" t="str">
            <v>G. ADM. Y FINANZAS</v>
          </cell>
        </row>
        <row r="320">
          <cell r="B320" t="str">
            <v>12889619</v>
          </cell>
          <cell r="C320" t="str">
            <v>8</v>
          </cell>
          <cell r="D320" t="str">
            <v>ROSALES  MONTECINO,  MIGUEL ANGEL</v>
          </cell>
          <cell r="E320">
            <v>33</v>
          </cell>
          <cell r="F320" t="str">
            <v>GERENCIA DE SERVICIOS</v>
          </cell>
        </row>
        <row r="321">
          <cell r="B321" t="str">
            <v xml:space="preserve"> 8533090</v>
          </cell>
          <cell r="C321" t="str">
            <v>K</v>
          </cell>
          <cell r="D321" t="str">
            <v>ROTTA  HERNANDEZ, ENZO ESTEBAN</v>
          </cell>
          <cell r="E321">
            <v>36</v>
          </cell>
          <cell r="F321" t="str">
            <v>G. PROYECTOS Y DESARROLLO</v>
          </cell>
        </row>
        <row r="322">
          <cell r="B322" t="str">
            <v>13338329</v>
          </cell>
          <cell r="C322" t="str">
            <v>8</v>
          </cell>
          <cell r="D322" t="str">
            <v>RUBILAR  INAREJO, KISSY BETSABÉ</v>
          </cell>
          <cell r="E322">
            <v>41</v>
          </cell>
          <cell r="F322" t="str">
            <v>CENTRO GLOBAL SS. INTERNET</v>
          </cell>
        </row>
        <row r="323">
          <cell r="B323" t="str">
            <v>10160362</v>
          </cell>
          <cell r="C323" t="str">
            <v>8</v>
          </cell>
          <cell r="D323" t="str">
            <v>RUGGIERO  LAGOS,  SANDRA</v>
          </cell>
          <cell r="E323">
            <v>30</v>
          </cell>
          <cell r="F323" t="str">
            <v>PRESIDENCIA EJECUTIVA</v>
          </cell>
        </row>
        <row r="324">
          <cell r="B324" t="str">
            <v xml:space="preserve"> 8694481</v>
          </cell>
          <cell r="C324" t="str">
            <v>2</v>
          </cell>
          <cell r="D324" t="str">
            <v>RUIZ  ANDRADE,  FRANCISCO JAVIER</v>
          </cell>
          <cell r="E324">
            <v>36</v>
          </cell>
          <cell r="F324" t="str">
            <v>G. PROYECTOS Y DESARROLLO</v>
          </cell>
        </row>
        <row r="325">
          <cell r="B325" t="str">
            <v>12494806</v>
          </cell>
          <cell r="C325" t="str">
            <v>1</v>
          </cell>
          <cell r="D325" t="str">
            <v>RUIZ  MENESES, ELSA MARGARITA</v>
          </cell>
          <cell r="E325">
            <v>40</v>
          </cell>
          <cell r="F325" t="str">
            <v>G. ADM. Y FINANZAS</v>
          </cell>
        </row>
        <row r="326">
          <cell r="B326" t="str">
            <v xml:space="preserve"> 7031955</v>
          </cell>
          <cell r="C326" t="str">
            <v>1</v>
          </cell>
          <cell r="D326" t="str">
            <v>RUIZ  VALDES, SERGIO GUSTAVO</v>
          </cell>
          <cell r="E326">
            <v>41</v>
          </cell>
          <cell r="F326" t="str">
            <v>CENTRO GLOBAL SS. INTERNET</v>
          </cell>
        </row>
        <row r="327">
          <cell r="B327" t="str">
            <v xml:space="preserve"> 9590096</v>
          </cell>
          <cell r="C327" t="str">
            <v>8</v>
          </cell>
          <cell r="D327" t="str">
            <v>SAAVEDRA  FLEMING, ERIK DAVID</v>
          </cell>
          <cell r="E327">
            <v>33</v>
          </cell>
          <cell r="F327" t="str">
            <v>GERENCIA DE SERVICIOS</v>
          </cell>
        </row>
        <row r="328">
          <cell r="B328" t="str">
            <v xml:space="preserve"> 9992047</v>
          </cell>
          <cell r="C328" t="str">
            <v>5</v>
          </cell>
          <cell r="D328" t="str">
            <v>SAAVEDRA  LAGOS,  LUIS GINEZ</v>
          </cell>
          <cell r="E328">
            <v>33</v>
          </cell>
          <cell r="F328" t="str">
            <v>GERENCIA DE SERVICIOS</v>
          </cell>
        </row>
        <row r="329">
          <cell r="B329" t="str">
            <v>13285631</v>
          </cell>
          <cell r="C329" t="str">
            <v>1</v>
          </cell>
          <cell r="D329" t="str">
            <v>SAAVEDRA  VON B., DANIELA</v>
          </cell>
          <cell r="E329">
            <v>41</v>
          </cell>
          <cell r="F329" t="str">
            <v>CENTRO GLOBAL SS. INTERNET</v>
          </cell>
        </row>
        <row r="330">
          <cell r="B330" t="str">
            <v xml:space="preserve"> 6995793</v>
          </cell>
          <cell r="C330" t="str">
            <v>5</v>
          </cell>
          <cell r="D330" t="str">
            <v>SAEZ  REYES,  JUAN SEGUNDO</v>
          </cell>
          <cell r="E330">
            <v>48</v>
          </cell>
          <cell r="F330" t="str">
            <v>G. ADM. Y FINANZAS</v>
          </cell>
        </row>
        <row r="331">
          <cell r="B331" t="str">
            <v xml:space="preserve"> 8968201</v>
          </cell>
          <cell r="C331" t="str">
            <v>0</v>
          </cell>
          <cell r="D331" t="str">
            <v>SALAS  REQUENA,  ROLANDO EDUARDO</v>
          </cell>
          <cell r="E331">
            <v>36</v>
          </cell>
          <cell r="F331" t="str">
            <v>G. PROYECTOS Y DESARROLLO</v>
          </cell>
        </row>
        <row r="332">
          <cell r="B332" t="str">
            <v xml:space="preserve"> 9616901</v>
          </cell>
          <cell r="C332" t="str">
            <v>9</v>
          </cell>
          <cell r="D332" t="str">
            <v>SALDIAS  CORNEJO,  JUAN CARLOS</v>
          </cell>
          <cell r="E332">
            <v>40</v>
          </cell>
          <cell r="F332" t="str">
            <v>G. ADM. Y FINANZAS</v>
          </cell>
        </row>
        <row r="333">
          <cell r="B333" t="str">
            <v>10718965</v>
          </cell>
          <cell r="C333" t="str">
            <v>3</v>
          </cell>
          <cell r="D333" t="str">
            <v>SALDIAS  RODRIGUEZ,  MAURICIO ESTEB</v>
          </cell>
          <cell r="E333">
            <v>31</v>
          </cell>
          <cell r="F333" t="str">
            <v>G. VENTAS COMPUTACION</v>
          </cell>
        </row>
        <row r="334">
          <cell r="B334" t="str">
            <v xml:space="preserve"> 9980448</v>
          </cell>
          <cell r="C334" t="str">
            <v>3</v>
          </cell>
          <cell r="D334" t="str">
            <v>SALINAS  ALARCON,  ROBERTO MANUEL</v>
          </cell>
          <cell r="E334">
            <v>33</v>
          </cell>
          <cell r="F334" t="str">
            <v>GERENCIA DE SERVICIOS</v>
          </cell>
        </row>
        <row r="335">
          <cell r="B335" t="str">
            <v xml:space="preserve"> 9213672</v>
          </cell>
          <cell r="C335" t="str">
            <v>8</v>
          </cell>
          <cell r="D335" t="str">
            <v>SALINAS  CARVAJAL, CARLOS LEANDRO</v>
          </cell>
          <cell r="E335">
            <v>41</v>
          </cell>
          <cell r="F335" t="str">
            <v>CENTRO GLOBAL SS. INTERNET</v>
          </cell>
        </row>
        <row r="336">
          <cell r="B336" t="str">
            <v xml:space="preserve"> 9979959</v>
          </cell>
          <cell r="C336" t="str">
            <v>5</v>
          </cell>
          <cell r="D336" t="str">
            <v>SANDERS  ROJAS, GABRIELA</v>
          </cell>
          <cell r="E336">
            <v>38</v>
          </cell>
          <cell r="F336" t="str">
            <v>G. MARKETING</v>
          </cell>
        </row>
        <row r="337">
          <cell r="B337" t="str">
            <v xml:space="preserve"> 8423736</v>
          </cell>
          <cell r="C337" t="str">
            <v>1</v>
          </cell>
          <cell r="D337" t="str">
            <v>SANGUINETI  DUHALDE, GUIDO ARMANDO</v>
          </cell>
          <cell r="E337">
            <v>33</v>
          </cell>
          <cell r="F337" t="str">
            <v>GERENCIA DE SERVICIOS</v>
          </cell>
        </row>
        <row r="338">
          <cell r="B338" t="str">
            <v xml:space="preserve"> 8918926</v>
          </cell>
          <cell r="C338" t="str">
            <v>8</v>
          </cell>
          <cell r="D338" t="str">
            <v>SANGUINETTI  PEREZ,  LUIS PEDRO</v>
          </cell>
          <cell r="E338">
            <v>36</v>
          </cell>
          <cell r="F338" t="str">
            <v>G. PROYECTOS Y DESARROLLO</v>
          </cell>
        </row>
        <row r="339">
          <cell r="B339" t="str">
            <v xml:space="preserve"> 8035903</v>
          </cell>
          <cell r="C339" t="str">
            <v>9</v>
          </cell>
          <cell r="D339" t="str">
            <v>SANTANA  RIVEROS,  OSCAR MANUEL</v>
          </cell>
          <cell r="E339">
            <v>31</v>
          </cell>
          <cell r="F339" t="str">
            <v>G. VENTAS COMPUTACION</v>
          </cell>
        </row>
        <row r="340">
          <cell r="B340" t="str">
            <v>11837607</v>
          </cell>
          <cell r="C340" t="str">
            <v>2</v>
          </cell>
          <cell r="D340" t="str">
            <v>SARAVIA  AREVALO,  CLAUDIO ALEJANDR</v>
          </cell>
          <cell r="E340">
            <v>36</v>
          </cell>
          <cell r="F340" t="str">
            <v>G. PROYECTOS Y DESARROLLO</v>
          </cell>
        </row>
        <row r="341">
          <cell r="B341" t="str">
            <v>10893113</v>
          </cell>
          <cell r="C341" t="str">
            <v>2</v>
          </cell>
          <cell r="D341" t="str">
            <v>SARCE  PAREDES,  BENHEL ELIAS</v>
          </cell>
          <cell r="E341">
            <v>31</v>
          </cell>
          <cell r="F341" t="str">
            <v>G. VENTAS COMPUTACION</v>
          </cell>
        </row>
        <row r="342">
          <cell r="B342" t="str">
            <v xml:space="preserve"> 7473730</v>
          </cell>
          <cell r="C342" t="str">
            <v>7</v>
          </cell>
          <cell r="D342" t="str">
            <v>SEGUEL  SEGUEL,  HERMAN ISMAEL</v>
          </cell>
          <cell r="E342">
            <v>40</v>
          </cell>
          <cell r="F342" t="str">
            <v>G. ADM. Y FINANZAS</v>
          </cell>
        </row>
        <row r="343">
          <cell r="B343" t="str">
            <v xml:space="preserve"> 8779032</v>
          </cell>
          <cell r="C343" t="str">
            <v>0</v>
          </cell>
          <cell r="D343" t="str">
            <v>SEPULVEDA  HERRERA,  JORGE ENRIQUE</v>
          </cell>
          <cell r="E343">
            <v>33</v>
          </cell>
          <cell r="F343" t="str">
            <v>GERENCIA DE SERVICIOS</v>
          </cell>
        </row>
        <row r="344">
          <cell r="B344" t="str">
            <v xml:space="preserve"> 7848489</v>
          </cell>
          <cell r="C344" t="str">
            <v>6</v>
          </cell>
          <cell r="D344" t="str">
            <v>SEPULVEDA  PRIETO,  JUAN HERNAN</v>
          </cell>
          <cell r="E344">
            <v>40</v>
          </cell>
          <cell r="F344" t="str">
            <v>G. ADM. Y FINANZAS</v>
          </cell>
        </row>
        <row r="345">
          <cell r="B345" t="str">
            <v>10881956</v>
          </cell>
          <cell r="C345" t="str">
            <v>1</v>
          </cell>
          <cell r="D345" t="str">
            <v>SEPULVEDA  VARELA, SERGIO CHRISTIAN</v>
          </cell>
          <cell r="E345">
            <v>41</v>
          </cell>
          <cell r="F345" t="str">
            <v>CENTRO GLOBAL SS. INTERNET</v>
          </cell>
        </row>
        <row r="346">
          <cell r="B346" t="str">
            <v xml:space="preserve"> 7219685</v>
          </cell>
          <cell r="C346" t="str">
            <v>6</v>
          </cell>
          <cell r="D346" t="str">
            <v>SIFON  MALBEC,  SERGIO MARCELO</v>
          </cell>
          <cell r="E346">
            <v>31</v>
          </cell>
          <cell r="F346" t="str">
            <v>G. VENTAS COMPUTACION</v>
          </cell>
        </row>
        <row r="347">
          <cell r="B347" t="str">
            <v>13672644</v>
          </cell>
          <cell r="C347" t="str">
            <v>7</v>
          </cell>
          <cell r="D347" t="str">
            <v>SILVA  PARADA, JAVIER OCTAVIO</v>
          </cell>
          <cell r="E347">
            <v>41</v>
          </cell>
          <cell r="F347" t="str">
            <v>CENTRO GLOBAL SS. INTERNET</v>
          </cell>
        </row>
        <row r="348">
          <cell r="B348" t="str">
            <v>12585807</v>
          </cell>
          <cell r="C348" t="str">
            <v>4</v>
          </cell>
          <cell r="D348" t="str">
            <v>SINNING  OPAZO, FRANCISCO ANDRÉS</v>
          </cell>
          <cell r="E348">
            <v>36</v>
          </cell>
          <cell r="F348" t="str">
            <v>G. PROYECTOS Y DESARROLLO</v>
          </cell>
        </row>
        <row r="349">
          <cell r="B349" t="str">
            <v>14707167</v>
          </cell>
          <cell r="C349" t="str">
            <v>1</v>
          </cell>
          <cell r="D349" t="str">
            <v>SOCCAL, SERGIO DANIEL</v>
          </cell>
          <cell r="E349">
            <v>33</v>
          </cell>
          <cell r="F349" t="str">
            <v>GERENCIA DE SERVICIOS</v>
          </cell>
        </row>
        <row r="350">
          <cell r="B350" t="str">
            <v>12885200</v>
          </cell>
          <cell r="C350" t="str">
            <v>K</v>
          </cell>
          <cell r="D350" t="str">
            <v>SOTO  CAMPOS,  CARMEN GLORIA</v>
          </cell>
          <cell r="E350">
            <v>33</v>
          </cell>
          <cell r="F350" t="str">
            <v>GERENCIA DE SERVICIOS</v>
          </cell>
        </row>
        <row r="351">
          <cell r="B351" t="str">
            <v>14010115</v>
          </cell>
          <cell r="C351" t="str">
            <v>K</v>
          </cell>
          <cell r="D351" t="str">
            <v>SOTO  CASTRO,  JORGE LUIS</v>
          </cell>
          <cell r="E351">
            <v>33</v>
          </cell>
          <cell r="F351" t="str">
            <v>GERENCIA DE SERVICIOS</v>
          </cell>
        </row>
        <row r="352">
          <cell r="B352" t="str">
            <v xml:space="preserve"> 8001098</v>
          </cell>
          <cell r="C352" t="str">
            <v>2</v>
          </cell>
          <cell r="D352" t="str">
            <v>SOTO  NUÑEZ,  ANDRES LEOPOLDO</v>
          </cell>
          <cell r="E352">
            <v>31</v>
          </cell>
          <cell r="F352" t="str">
            <v>G. VENTAS COMPUTACION</v>
          </cell>
        </row>
        <row r="353">
          <cell r="B353" t="str">
            <v>11633733</v>
          </cell>
          <cell r="C353" t="str">
            <v>9</v>
          </cell>
          <cell r="D353" t="str">
            <v>SOTO  VASQUEZ,  PAMELA CRISTINA</v>
          </cell>
          <cell r="E353">
            <v>33</v>
          </cell>
          <cell r="F353" t="str">
            <v>GERENCIA DE SERVICIOS</v>
          </cell>
        </row>
        <row r="354">
          <cell r="B354" t="str">
            <v>10188559</v>
          </cell>
          <cell r="C354" t="str">
            <v>3</v>
          </cell>
          <cell r="D354" t="str">
            <v>SOTO  VILLARROEL, LEONARDO</v>
          </cell>
          <cell r="E354">
            <v>48</v>
          </cell>
          <cell r="F354" t="str">
            <v>G. ADM. Y FINANZAS</v>
          </cell>
        </row>
        <row r="355">
          <cell r="B355" t="str">
            <v xml:space="preserve"> 7033417</v>
          </cell>
          <cell r="C355" t="str">
            <v>8</v>
          </cell>
          <cell r="D355" t="str">
            <v>STEWART  DONATH, RODERICK IAN</v>
          </cell>
          <cell r="E355">
            <v>31</v>
          </cell>
          <cell r="F355" t="str">
            <v>G. VENTAS COMPUTACION</v>
          </cell>
        </row>
        <row r="356">
          <cell r="B356" t="str">
            <v xml:space="preserve"> 9396870</v>
          </cell>
          <cell r="C356" t="str">
            <v>0</v>
          </cell>
          <cell r="D356" t="str">
            <v>SUAREZ  VELEZ,  FRANCISCO ANTONIO</v>
          </cell>
          <cell r="E356">
            <v>48</v>
          </cell>
          <cell r="F356" t="str">
            <v>G. ADM. Y FINANZAS</v>
          </cell>
        </row>
        <row r="357">
          <cell r="B357" t="str">
            <v xml:space="preserve"> 8342608</v>
          </cell>
          <cell r="C357" t="str">
            <v>K</v>
          </cell>
          <cell r="D357" t="str">
            <v>SUAREZ  VELEZ,  ROSARIO DEL PILAR</v>
          </cell>
          <cell r="E357">
            <v>33</v>
          </cell>
          <cell r="F357" t="str">
            <v>GERENCIA DE SERVICIOS</v>
          </cell>
        </row>
        <row r="358">
          <cell r="B358" t="str">
            <v xml:space="preserve"> 8209657</v>
          </cell>
          <cell r="C358" t="str">
            <v>4</v>
          </cell>
          <cell r="D358" t="str">
            <v>SUAREZ  ZAMORANO,  MIGUEL ANGEL</v>
          </cell>
          <cell r="E358">
            <v>33</v>
          </cell>
          <cell r="F358" t="str">
            <v>GERENCIA DE SERVICIOS</v>
          </cell>
        </row>
        <row r="359">
          <cell r="B359" t="str">
            <v>13184563</v>
          </cell>
          <cell r="C359" t="str">
            <v>4</v>
          </cell>
          <cell r="D359" t="str">
            <v>TAPIA  GARCES,  MARCO ANTONIO</v>
          </cell>
          <cell r="E359">
            <v>33</v>
          </cell>
          <cell r="F359" t="str">
            <v>GERENCIA DE SERVICIOS</v>
          </cell>
        </row>
        <row r="360">
          <cell r="B360" t="str">
            <v>12797475</v>
          </cell>
          <cell r="C360" t="str">
            <v>6</v>
          </cell>
          <cell r="D360" t="str">
            <v>TIMMERMANN  CELIS,  ALEXANDRA</v>
          </cell>
          <cell r="E360">
            <v>31</v>
          </cell>
          <cell r="F360" t="str">
            <v>G. VENTAS COMPUTACION</v>
          </cell>
        </row>
        <row r="361">
          <cell r="B361" t="str">
            <v xml:space="preserve"> 5405484</v>
          </cell>
          <cell r="C361" t="str">
            <v>K</v>
          </cell>
          <cell r="D361" t="str">
            <v>TIRADO  SANTELICES, LUIS ALBERTO</v>
          </cell>
          <cell r="E361">
            <v>30</v>
          </cell>
          <cell r="F361" t="str">
            <v>PRESIDENCIA EJECUTIVA</v>
          </cell>
        </row>
        <row r="362">
          <cell r="B362" t="str">
            <v xml:space="preserve"> 9216312</v>
          </cell>
          <cell r="C362" t="str">
            <v>1</v>
          </cell>
          <cell r="D362" t="str">
            <v>TOBAR  ARANCIBIA,  ALEJANDRINA DEL</v>
          </cell>
          <cell r="E362">
            <v>48</v>
          </cell>
          <cell r="F362" t="str">
            <v>G. ADM. Y FINANZAS</v>
          </cell>
        </row>
        <row r="363">
          <cell r="B363" t="str">
            <v xml:space="preserve"> 9805078</v>
          </cell>
          <cell r="C363" t="str">
            <v>7</v>
          </cell>
          <cell r="D363" t="str">
            <v>TOBAR  BRAVO, ANDRES LIONEL</v>
          </cell>
          <cell r="E363">
            <v>32</v>
          </cell>
          <cell r="F363" t="str">
            <v>G. VENTAS COMUNICACIONES</v>
          </cell>
        </row>
        <row r="364">
          <cell r="B364" t="str">
            <v xml:space="preserve"> 6881161</v>
          </cell>
          <cell r="C364" t="str">
            <v>9</v>
          </cell>
          <cell r="D364" t="str">
            <v>TOLEDO  CONTRERAS,  MARIO FERNANDO</v>
          </cell>
          <cell r="E364">
            <v>32</v>
          </cell>
          <cell r="F364" t="str">
            <v>G. VENTAS COMUNICACIONES</v>
          </cell>
        </row>
        <row r="365">
          <cell r="B365" t="str">
            <v xml:space="preserve"> 8695344</v>
          </cell>
          <cell r="C365" t="str">
            <v>7</v>
          </cell>
          <cell r="D365" t="str">
            <v>TOLOSA  BUGUEÑO, JAIME IVAN</v>
          </cell>
          <cell r="E365">
            <v>41</v>
          </cell>
          <cell r="F365" t="str">
            <v>CENTRO GLOBAL SS. INTERNET</v>
          </cell>
        </row>
        <row r="366">
          <cell r="B366" t="str">
            <v>13266888</v>
          </cell>
          <cell r="C366" t="str">
            <v>4</v>
          </cell>
          <cell r="D366" t="str">
            <v>TORO  CARI, LISSY GRACE</v>
          </cell>
          <cell r="E366">
            <v>36</v>
          </cell>
          <cell r="F366" t="str">
            <v>G. PROYECTOS Y DESARROLLO</v>
          </cell>
        </row>
        <row r="367">
          <cell r="B367" t="str">
            <v>11326715</v>
          </cell>
          <cell r="C367" t="str">
            <v>1</v>
          </cell>
          <cell r="D367" t="str">
            <v>TORO  DIAZ, ERWING ADRIAN</v>
          </cell>
          <cell r="E367">
            <v>33</v>
          </cell>
          <cell r="F367" t="str">
            <v>GERENCIA DE SERVICIOS</v>
          </cell>
        </row>
        <row r="368">
          <cell r="B368" t="str">
            <v>12459960</v>
          </cell>
          <cell r="C368" t="str">
            <v>1</v>
          </cell>
          <cell r="D368" t="str">
            <v>TORRES  GONZÁLEZ, RICHARD ANTONIO</v>
          </cell>
          <cell r="E368">
            <v>41</v>
          </cell>
          <cell r="F368" t="str">
            <v>CENTRO GLOBAL SS. INTERNET</v>
          </cell>
        </row>
        <row r="369">
          <cell r="B369" t="str">
            <v>10035000</v>
          </cell>
          <cell r="C369" t="str">
            <v>9</v>
          </cell>
          <cell r="D369" t="str">
            <v>TORRES  VARGAS,  ROMULO FERNANDO</v>
          </cell>
          <cell r="E369">
            <v>33</v>
          </cell>
          <cell r="F369" t="str">
            <v>GERENCIA DE SERVICIOS</v>
          </cell>
        </row>
        <row r="370">
          <cell r="B370" t="str">
            <v xml:space="preserve"> 7832619</v>
          </cell>
          <cell r="C370" t="str">
            <v>0</v>
          </cell>
          <cell r="D370" t="str">
            <v>TROBOK  ACUÑA,  BORIS HERNAN</v>
          </cell>
          <cell r="E370">
            <v>33</v>
          </cell>
          <cell r="F370" t="str">
            <v>GERENCIA DE SERVICIOS</v>
          </cell>
        </row>
        <row r="371">
          <cell r="B371" t="str">
            <v xml:space="preserve"> 9661044</v>
          </cell>
          <cell r="C371" t="str">
            <v>0</v>
          </cell>
          <cell r="D371" t="str">
            <v>URIBE  GONZALEZ,  ALEXI FRANCISCO</v>
          </cell>
          <cell r="E371">
            <v>40</v>
          </cell>
          <cell r="F371" t="str">
            <v>G. ADM. Y FINANZAS</v>
          </cell>
        </row>
        <row r="372">
          <cell r="B372" t="str">
            <v>15058108</v>
          </cell>
          <cell r="C372" t="str">
            <v>7</v>
          </cell>
          <cell r="D372" t="str">
            <v>URRUTIA  VEAS, LUZ VERONICA</v>
          </cell>
          <cell r="E372">
            <v>33</v>
          </cell>
          <cell r="F372" t="str">
            <v>GERENCIA DE SERVICIOS</v>
          </cell>
        </row>
        <row r="373">
          <cell r="B373" t="str">
            <v xml:space="preserve"> 9967603</v>
          </cell>
          <cell r="C373" t="str">
            <v>5</v>
          </cell>
          <cell r="D373" t="str">
            <v>URZUA  MOYANO,  SERGIO ANTONIO</v>
          </cell>
          <cell r="E373">
            <v>40</v>
          </cell>
          <cell r="F373" t="str">
            <v>G. ADM. Y FINANZAS</v>
          </cell>
        </row>
        <row r="374">
          <cell r="B374" t="str">
            <v>12557645</v>
          </cell>
          <cell r="C374" t="str">
            <v>1</v>
          </cell>
          <cell r="D374" t="str">
            <v>VALDERRAMA  ORTIZ, JOSE NIVALDO</v>
          </cell>
          <cell r="E374">
            <v>33</v>
          </cell>
          <cell r="F374" t="str">
            <v>GERENCIA DE SERVICIOS</v>
          </cell>
        </row>
        <row r="375">
          <cell r="B375" t="str">
            <v xml:space="preserve"> 8667854</v>
          </cell>
          <cell r="C375" t="str">
            <v>3</v>
          </cell>
          <cell r="D375" t="str">
            <v>VALDIVIESO  CORTEZ, ALEJANDRO HERNA</v>
          </cell>
          <cell r="E375">
            <v>32</v>
          </cell>
          <cell r="F375" t="str">
            <v>G. VENTAS COMUNICACIONES</v>
          </cell>
        </row>
        <row r="376">
          <cell r="B376" t="str">
            <v>10464155</v>
          </cell>
          <cell r="C376" t="str">
            <v>5</v>
          </cell>
          <cell r="D376" t="str">
            <v>VALENZUELA  CERDA,  EDUARDO SEBASTI</v>
          </cell>
          <cell r="E376">
            <v>33</v>
          </cell>
          <cell r="F376" t="str">
            <v>GERENCIA DE SERVICIOS</v>
          </cell>
        </row>
        <row r="377">
          <cell r="B377" t="str">
            <v xml:space="preserve"> 8961227</v>
          </cell>
          <cell r="C377" t="str">
            <v>6</v>
          </cell>
          <cell r="D377" t="str">
            <v>VALENZUELA  LAGOS,  LUIS HUMBERTO</v>
          </cell>
          <cell r="E377">
            <v>36</v>
          </cell>
          <cell r="F377" t="str">
            <v>G. PROYECTOS Y DESARROLLO</v>
          </cell>
        </row>
        <row r="378">
          <cell r="B378" t="str">
            <v>11666678</v>
          </cell>
          <cell r="C378" t="str">
            <v>2</v>
          </cell>
          <cell r="D378" t="str">
            <v>VALENZUELA  TORRES,  JEANNETTE</v>
          </cell>
          <cell r="E378">
            <v>33</v>
          </cell>
          <cell r="F378" t="str">
            <v>GERENCIA DE SERVICIOS</v>
          </cell>
        </row>
        <row r="379">
          <cell r="B379" t="str">
            <v xml:space="preserve"> 9665478</v>
          </cell>
          <cell r="C379" t="str">
            <v>2</v>
          </cell>
          <cell r="D379" t="str">
            <v>VALLEJOS  GUTIERREZ,  MANUEL PABLO</v>
          </cell>
          <cell r="E379">
            <v>33</v>
          </cell>
          <cell r="F379" t="str">
            <v>GERENCIA DE SERVICIOS</v>
          </cell>
        </row>
        <row r="380">
          <cell r="B380" t="str">
            <v>11834954</v>
          </cell>
          <cell r="C380" t="str">
            <v>7</v>
          </cell>
          <cell r="D380" t="str">
            <v>VALLEJOS  ONETO, FELIPE EMILIO</v>
          </cell>
          <cell r="E380">
            <v>32</v>
          </cell>
          <cell r="F380" t="str">
            <v>G. VENTAS COMUNICACIONES</v>
          </cell>
        </row>
        <row r="381">
          <cell r="B381" t="str">
            <v>10790711</v>
          </cell>
          <cell r="C381" t="str">
            <v>4</v>
          </cell>
          <cell r="D381" t="str">
            <v>VARAS  AZOLAS,  RODRIGO JAVIER</v>
          </cell>
          <cell r="E381">
            <v>36</v>
          </cell>
          <cell r="F381" t="str">
            <v>G. PROYECTOS Y DESARROLLO</v>
          </cell>
        </row>
        <row r="382">
          <cell r="B382" t="str">
            <v>13247625</v>
          </cell>
          <cell r="C382" t="str">
            <v>K</v>
          </cell>
          <cell r="D382" t="str">
            <v>VARGAS  MUÑOZ,  GONZALO ALEJANDRO</v>
          </cell>
          <cell r="E382">
            <v>33</v>
          </cell>
          <cell r="F382" t="str">
            <v>GERENCIA DE SERVICIOS</v>
          </cell>
        </row>
        <row r="383">
          <cell r="B383" t="str">
            <v xml:space="preserve"> 9056228</v>
          </cell>
          <cell r="C383" t="str">
            <v>2</v>
          </cell>
          <cell r="D383" t="str">
            <v>VARGAS  PEÑA,  JACQUELINE VIVIANA</v>
          </cell>
          <cell r="E383">
            <v>38</v>
          </cell>
          <cell r="F383" t="str">
            <v>G. MARKETING</v>
          </cell>
        </row>
        <row r="384">
          <cell r="B384" t="str">
            <v>10938611</v>
          </cell>
          <cell r="C384" t="str">
            <v>1</v>
          </cell>
          <cell r="D384" t="str">
            <v>VASQUEZ  SALGADO,  JUAN CARLOS</v>
          </cell>
          <cell r="E384">
            <v>33</v>
          </cell>
          <cell r="F384" t="str">
            <v>GERENCIA DE SERVICIOS</v>
          </cell>
        </row>
        <row r="385">
          <cell r="B385" t="str">
            <v>12676794</v>
          </cell>
          <cell r="C385" t="str">
            <v>3</v>
          </cell>
          <cell r="D385" t="str">
            <v>VASQUEZ  SEPULVEDA, MITCHEL IGNACI</v>
          </cell>
          <cell r="E385">
            <v>40</v>
          </cell>
          <cell r="F385" t="str">
            <v>G. ADM. Y FINANZAS</v>
          </cell>
        </row>
        <row r="386">
          <cell r="B386" t="str">
            <v>12426901</v>
          </cell>
          <cell r="C386" t="str">
            <v>6</v>
          </cell>
          <cell r="D386" t="str">
            <v>VEGA  ALFARO, FABIOLA DEL PILAR</v>
          </cell>
          <cell r="E386">
            <v>33</v>
          </cell>
          <cell r="F386" t="str">
            <v>GERENCIA DE SERVICIOS</v>
          </cell>
        </row>
        <row r="387">
          <cell r="B387" t="str">
            <v xml:space="preserve"> 9202736</v>
          </cell>
          <cell r="C387" t="str">
            <v>8</v>
          </cell>
          <cell r="D387" t="str">
            <v>VELASCO  SOBREVIA, MARIA AMPARO</v>
          </cell>
          <cell r="E387">
            <v>31</v>
          </cell>
          <cell r="F387" t="str">
            <v>G. VENTAS COMPUTACION</v>
          </cell>
        </row>
        <row r="388">
          <cell r="B388" t="str">
            <v xml:space="preserve"> 8531412</v>
          </cell>
          <cell r="C388" t="str">
            <v>2</v>
          </cell>
          <cell r="D388" t="str">
            <v>VENEGAS  MORALES, HERMES CHARLI</v>
          </cell>
          <cell r="E388">
            <v>33</v>
          </cell>
          <cell r="F388" t="str">
            <v>GERENCIA DE SERVICIOS</v>
          </cell>
        </row>
        <row r="389">
          <cell r="B389" t="str">
            <v>12485060</v>
          </cell>
          <cell r="C389" t="str">
            <v>6</v>
          </cell>
          <cell r="D389" t="str">
            <v>VENEGAS  ORTEGA,  LUIS RODRIGO</v>
          </cell>
          <cell r="E389">
            <v>32</v>
          </cell>
          <cell r="F389" t="str">
            <v>G. VENTAS COMUNICACIONES</v>
          </cell>
        </row>
        <row r="390">
          <cell r="B390" t="str">
            <v>12552254</v>
          </cell>
          <cell r="C390" t="str">
            <v>8</v>
          </cell>
          <cell r="D390" t="str">
            <v>VENEGAS  PALMA,  ALEXI ESTEBAN</v>
          </cell>
          <cell r="E390">
            <v>32</v>
          </cell>
          <cell r="F390" t="str">
            <v>G. VENTAS COMUNICACIONES</v>
          </cell>
        </row>
        <row r="391">
          <cell r="B391" t="str">
            <v>12852959</v>
          </cell>
          <cell r="C391" t="str">
            <v>4</v>
          </cell>
          <cell r="D391" t="str">
            <v>VENEGAS  VILLARREAL,  JORGE DANIEL</v>
          </cell>
          <cell r="E391">
            <v>33</v>
          </cell>
          <cell r="F391" t="str">
            <v>GERENCIA DE SERVICIOS</v>
          </cell>
        </row>
        <row r="392">
          <cell r="B392" t="str">
            <v>12367336</v>
          </cell>
          <cell r="C392" t="str">
            <v>0</v>
          </cell>
          <cell r="D392" t="str">
            <v>VERGARA  PONCE, FROILAN EDUARDO</v>
          </cell>
          <cell r="E392">
            <v>36</v>
          </cell>
          <cell r="F392" t="str">
            <v>G. PROYECTOS Y DESARROLLO</v>
          </cell>
        </row>
        <row r="393">
          <cell r="B393" t="str">
            <v>12105572</v>
          </cell>
          <cell r="C393" t="str">
            <v>4</v>
          </cell>
          <cell r="D393" t="str">
            <v>VICUÑA  CIFUENTES,  MARLYS GLORIA</v>
          </cell>
          <cell r="E393">
            <v>36</v>
          </cell>
          <cell r="F393" t="str">
            <v>G. PROYECTOS Y DESARROLLO</v>
          </cell>
        </row>
        <row r="394">
          <cell r="B394" t="str">
            <v>12685097</v>
          </cell>
          <cell r="C394" t="str">
            <v>2</v>
          </cell>
          <cell r="D394" t="str">
            <v>VIDAL  LOYOLA, MARCO ANTONIO</v>
          </cell>
          <cell r="E394">
            <v>41</v>
          </cell>
          <cell r="F394" t="str">
            <v>CENTRO GLOBAL SS. INTERNET</v>
          </cell>
        </row>
        <row r="395">
          <cell r="B395" t="str">
            <v>12375876</v>
          </cell>
          <cell r="C395" t="str">
            <v>5</v>
          </cell>
          <cell r="D395" t="str">
            <v>VIDAL  ORELLANA,  SERGIO ANDRES</v>
          </cell>
          <cell r="E395">
            <v>36</v>
          </cell>
          <cell r="F395" t="str">
            <v>G. PROYECTOS Y DESARROLLO</v>
          </cell>
        </row>
        <row r="396">
          <cell r="B396" t="str">
            <v>13001954</v>
          </cell>
          <cell r="C396" t="str">
            <v>4</v>
          </cell>
          <cell r="D396" t="str">
            <v>VILLARROEL  GALLARDO,  ALFREDO EDUA</v>
          </cell>
          <cell r="E396">
            <v>33</v>
          </cell>
          <cell r="F396" t="str">
            <v>GERENCIA DE SERVICIOS</v>
          </cell>
        </row>
        <row r="397">
          <cell r="B397" t="str">
            <v>10490487</v>
          </cell>
          <cell r="C397" t="str">
            <v>4</v>
          </cell>
          <cell r="D397" t="str">
            <v>VODANOVIC  GUMUCIO, CAROLINA</v>
          </cell>
          <cell r="E397">
            <v>38</v>
          </cell>
          <cell r="F397" t="str">
            <v>G. MARKETING</v>
          </cell>
        </row>
        <row r="398">
          <cell r="B398" t="str">
            <v>12845596</v>
          </cell>
          <cell r="C398" t="str">
            <v>5</v>
          </cell>
          <cell r="D398" t="str">
            <v>WULF  SOTOMAYOR,  PAUL HENRY</v>
          </cell>
          <cell r="E398">
            <v>33</v>
          </cell>
          <cell r="F398" t="str">
            <v>GERENCIA DE SERVICIOS</v>
          </cell>
        </row>
        <row r="399">
          <cell r="B399" t="str">
            <v>11635563</v>
          </cell>
          <cell r="C399" t="str">
            <v>9</v>
          </cell>
          <cell r="D399" t="str">
            <v>YAÑEZ  MUÑOZ, CLAUDIA ANDREA</v>
          </cell>
          <cell r="E399">
            <v>36</v>
          </cell>
          <cell r="F399" t="str">
            <v>G. PROYECTOS Y DESARROLLO</v>
          </cell>
        </row>
        <row r="400">
          <cell r="B400" t="str">
            <v>10906117</v>
          </cell>
          <cell r="C400" t="str">
            <v>4</v>
          </cell>
          <cell r="D400" t="str">
            <v>ZAMBRANO  ZAMBRANO,  CECILIA IVETTE</v>
          </cell>
          <cell r="E400">
            <v>48</v>
          </cell>
          <cell r="F400" t="str">
            <v>G. PROYECTOS Y DESARROLLO</v>
          </cell>
        </row>
        <row r="401">
          <cell r="B401" t="str">
            <v xml:space="preserve"> 8641368</v>
          </cell>
          <cell r="C401" t="str">
            <v>K</v>
          </cell>
          <cell r="D401" t="str">
            <v>ZAMORA  POZO, LUIS GUILLERMO</v>
          </cell>
          <cell r="E401">
            <v>33</v>
          </cell>
          <cell r="F401" t="str">
            <v>GERENCIA DE SERVICIOS</v>
          </cell>
        </row>
        <row r="402">
          <cell r="B402" t="str">
            <v>13458378</v>
          </cell>
          <cell r="C402" t="str">
            <v>9</v>
          </cell>
          <cell r="D402" t="str">
            <v>ZAÑARTU  GONZALEZ, MARCELA DEL ROSA</v>
          </cell>
          <cell r="E402">
            <v>41</v>
          </cell>
          <cell r="F402" t="str">
            <v>CENTRO GLOBAL SS. INTERNET</v>
          </cell>
        </row>
        <row r="403">
          <cell r="B403" t="str">
            <v>12845596</v>
          </cell>
          <cell r="C403">
            <v>5</v>
          </cell>
          <cell r="D403" t="str">
            <v>WULF  SOTOMAYOR,  PAUL HENRY</v>
          </cell>
          <cell r="E403">
            <v>398</v>
          </cell>
        </row>
        <row r="404">
          <cell r="B404" t="str">
            <v>11635563</v>
          </cell>
          <cell r="C404">
            <v>9</v>
          </cell>
          <cell r="D404" t="str">
            <v>YAÑEZ  MUÑOZ, CLAUDIA ANDREA</v>
          </cell>
          <cell r="E404">
            <v>36</v>
          </cell>
        </row>
        <row r="405">
          <cell r="B405" t="str">
            <v>10906117</v>
          </cell>
          <cell r="C405">
            <v>4</v>
          </cell>
          <cell r="D405" t="str">
            <v>Centro de costo</v>
          </cell>
          <cell r="E405" t="str">
            <v>N° Pers.</v>
          </cell>
        </row>
        <row r="406">
          <cell r="B406" t="str">
            <v xml:space="preserve"> 8641368</v>
          </cell>
          <cell r="C406" t="str">
            <v>K</v>
          </cell>
          <cell r="D406">
            <v>30</v>
          </cell>
          <cell r="E406">
            <v>11</v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INDICES"/>
      <sheetName val="P&amp;L CONS. GER COMPUTACION "/>
      <sheetName val="P&amp;L CONS. GER COMUNICACION "/>
      <sheetName val="P&amp;L CONS. GER SERVI"/>
      <sheetName val="P&amp;L CONS. GER GENERALC"/>
      <sheetName val="P&amp;L CONSOLIDADO CHILE POR GEREN"/>
      <sheetName val="P&amp;L CONSOLIDADO ECUADOR"/>
      <sheetName val="GASTOS CONSOLIDADOS CHILE"/>
      <sheetName val="P&amp;L cons. computacion"/>
      <sheetName val="gastos cons. computacion"/>
      <sheetName val="P&amp;L cons. comunicacion"/>
      <sheetName val="gastos cons. comunicacion"/>
      <sheetName val="P&amp;L cons. servicios"/>
      <sheetName val="gastos cons. servicios"/>
      <sheetName val="P&amp;L cons. GRENCIA"/>
      <sheetName val="gastos cons. gerencia"/>
      <sheetName val="P&amp;L cons. adm y fin"/>
      <sheetName val="gastos cons. adm y fin"/>
      <sheetName val="SUELDOS2003"/>
      <sheetName val="FLUJO DE CAJA"/>
      <sheetName val="P&amp;L cons. CGSI"/>
      <sheetName val="P&amp;L cons.Ger. Internacio"/>
      <sheetName val="gastos cons.Ger. Internacional"/>
      <sheetName val="P&amp;L cons. marketing"/>
      <sheetName val="gastos cons. marketing"/>
      <sheetName val="P&amp;L cons. QA"/>
      <sheetName val="gastos cons. QA"/>
      <sheetName val="GERENCIA INFORMATICA"/>
      <sheetName val="GASTOS INFORMATICA"/>
      <sheetName val="INTANGIBLES"/>
      <sheetName val="LEASING"/>
      <sheetName val="LEASING FINANCIEROS"/>
      <sheetName val="UF US$"/>
      <sheetName val="DATOS FINANCIE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B1" t="str">
            <v>ADEXUS S.A.</v>
          </cell>
        </row>
        <row r="2">
          <cell r="B2" t="str">
            <v>ESTADO DE GANANCIAS Y PERDIDAS</v>
          </cell>
        </row>
        <row r="3">
          <cell r="B3" t="str">
            <v>GERENCIA DE QA</v>
          </cell>
        </row>
        <row r="4">
          <cell r="B4" t="str">
            <v>PLAN OPERATIVO AÑO 2002</v>
          </cell>
          <cell r="O4">
            <v>2002</v>
          </cell>
        </row>
        <row r="5">
          <cell r="B5" t="str">
            <v>Cifras en miles de US$</v>
          </cell>
        </row>
        <row r="7">
          <cell r="B7" t="str">
            <v>INGRESOS OPERACIONALES</v>
          </cell>
          <cell r="C7">
            <v>37622</v>
          </cell>
          <cell r="D7">
            <v>37653</v>
          </cell>
          <cell r="E7">
            <v>37681</v>
          </cell>
          <cell r="F7">
            <v>37712</v>
          </cell>
          <cell r="G7">
            <v>37742</v>
          </cell>
          <cell r="H7">
            <v>37773</v>
          </cell>
          <cell r="I7">
            <v>37803</v>
          </cell>
          <cell r="J7">
            <v>37834</v>
          </cell>
          <cell r="K7">
            <v>37865</v>
          </cell>
          <cell r="L7">
            <v>37895</v>
          </cell>
          <cell r="M7">
            <v>37926</v>
          </cell>
          <cell r="N7">
            <v>37956</v>
          </cell>
          <cell r="O7" t="str">
            <v>TOTAL</v>
          </cell>
          <cell r="P7" t="str">
            <v>%</v>
          </cell>
        </row>
        <row r="9">
          <cell r="B9" t="str">
            <v>INGRESOS</v>
          </cell>
        </row>
        <row r="11">
          <cell r="B11" t="str">
            <v>VENTA HARDWARE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B12" t="str">
            <v>VENTA SOFTWARE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B13" t="str">
            <v>SERVICIOS DE MANTENCION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 t="str">
            <v>ARRIENDOS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B15" t="str">
            <v xml:space="preserve">SERVICIOS PROFESIONALES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B16" t="str">
            <v xml:space="preserve">OTROS SERVICIOS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B17" t="str">
            <v>SERVICIOS DE OUTSOURCING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B18" t="str">
            <v>PROYECTOS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20">
          <cell r="B20" t="str">
            <v>TOTAL INGRESOS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2">
          <cell r="B22" t="str">
            <v>TOTAL INGRESOS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5">
          <cell r="B25" t="str">
            <v>COSTOS Y GASTOS</v>
          </cell>
        </row>
        <row r="27">
          <cell r="B27" t="str">
            <v>VENTA HARDWARE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VENTA SOFTWARE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SERVICIOS DE MANTENCION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B30" t="str">
            <v>ARRIENDOS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B31" t="str">
            <v xml:space="preserve">SERVICIOS PROFESIONALES 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 xml:space="preserve">OTROS SERVICIOS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B33" t="str">
            <v>SERVICIOS DE OUTSOURCING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B34" t="str">
            <v>PROYECTOS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B35" t="str">
            <v>OTROS COSTOS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7">
          <cell r="B37" t="str">
            <v>TOTAL COSTOS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9">
          <cell r="B39" t="str">
            <v>MARGEN BRUTO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 xml:space="preserve">   % de ingresos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B42" t="str">
            <v>GASTOS DE REMUNERACIONES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B43" t="str">
            <v>OTROS GASTOS DE ADM. Y VENTAS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B44" t="str">
            <v>DEPRECIACION</v>
          </cell>
          <cell r="C44">
            <v>0.08</v>
          </cell>
          <cell r="D44">
            <v>0.08</v>
          </cell>
          <cell r="E44">
            <v>0.08</v>
          </cell>
          <cell r="F44">
            <v>0.08</v>
          </cell>
          <cell r="G44">
            <v>0.08</v>
          </cell>
          <cell r="H44">
            <v>0.08</v>
          </cell>
          <cell r="I44">
            <v>0.08</v>
          </cell>
          <cell r="J44">
            <v>7.0000000000000007E-2</v>
          </cell>
          <cell r="K44">
            <v>7.0000000000000007E-2</v>
          </cell>
          <cell r="L44">
            <v>7.0000000000000007E-2</v>
          </cell>
          <cell r="M44">
            <v>7.0000000000000007E-2</v>
          </cell>
          <cell r="N44">
            <v>7.0000000000000007E-2</v>
          </cell>
          <cell r="O44">
            <v>0.91000000000000036</v>
          </cell>
          <cell r="P44">
            <v>0</v>
          </cell>
        </row>
        <row r="46">
          <cell r="B46" t="str">
            <v>TOTAL GASTOS ADM. Y VENTAS</v>
          </cell>
          <cell r="C46">
            <v>0.08</v>
          </cell>
          <cell r="D46">
            <v>0.08</v>
          </cell>
          <cell r="E46">
            <v>0.08</v>
          </cell>
          <cell r="F46">
            <v>0.08</v>
          </cell>
          <cell r="G46">
            <v>0.08</v>
          </cell>
          <cell r="H46">
            <v>0.08</v>
          </cell>
          <cell r="I46">
            <v>0.08</v>
          </cell>
          <cell r="J46">
            <v>7.0000000000000007E-2</v>
          </cell>
          <cell r="K46">
            <v>7.0000000000000007E-2</v>
          </cell>
          <cell r="L46">
            <v>7.0000000000000007E-2</v>
          </cell>
          <cell r="M46">
            <v>7.0000000000000007E-2</v>
          </cell>
          <cell r="N46">
            <v>7.0000000000000007E-2</v>
          </cell>
          <cell r="O46">
            <v>0.91000000000000036</v>
          </cell>
          <cell r="P46">
            <v>0</v>
          </cell>
        </row>
        <row r="48">
          <cell r="B48" t="str">
            <v>RESULTADO OPERACIONAL</v>
          </cell>
          <cell r="C48">
            <v>-0.08</v>
          </cell>
          <cell r="D48">
            <v>-0.08</v>
          </cell>
          <cell r="E48">
            <v>-0.08</v>
          </cell>
          <cell r="F48">
            <v>-0.08</v>
          </cell>
          <cell r="G48">
            <v>-0.08</v>
          </cell>
          <cell r="H48">
            <v>-0.08</v>
          </cell>
          <cell r="I48">
            <v>-0.08</v>
          </cell>
          <cell r="J48">
            <v>-7.0000000000000007E-2</v>
          </cell>
          <cell r="K48">
            <v>-7.0000000000000007E-2</v>
          </cell>
          <cell r="L48">
            <v>-7.0000000000000007E-2</v>
          </cell>
          <cell r="M48">
            <v>-7.0000000000000007E-2</v>
          </cell>
          <cell r="N48">
            <v>-7.0000000000000007E-2</v>
          </cell>
          <cell r="O48">
            <v>-0.91000000000000036</v>
          </cell>
        </row>
        <row r="49">
          <cell r="B49" t="str">
            <v xml:space="preserve">   % de ingresos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. a Plazo"/>
      <sheetName val="Listado de Cartera al 31-05-02"/>
      <sheetName val="Presentacion"/>
      <sheetName val="Bases de Actualizacion"/>
      <sheetName val="Indice y Contenidos"/>
      <sheetName val="Bce Gral Consolidado $"/>
      <sheetName val="Bce Gral Consolidado US$"/>
      <sheetName val="Bce Gral PERU $"/>
      <sheetName val="Bce Gral Agencia Peru Soles"/>
      <sheetName val="Bce Gral Agencia Peru US$"/>
      <sheetName val="Bce Gral PERU US$"/>
      <sheetName val="Hoja de Consolidacion $ y US$"/>
      <sheetName val="Estado de Resultado Soles y US$"/>
      <sheetName val="Edo Flujo Efectivo Soles y US$"/>
      <sheetName val="U-Comportamiento de Ventas"/>
      <sheetName val="U-Concentracion Cliente 2003"/>
      <sheetName val="U-Concentracion Cliente 2002"/>
      <sheetName val="U-Ingresos de Explotacion 2003"/>
      <sheetName val="U-Ingresos de Explotacion 2002"/>
      <sheetName val="UU-Concentracion Operacional"/>
      <sheetName val="UU-Resumen de Costos por Depto"/>
      <sheetName val="UU-Otros Ingresos Fuera Expl."/>
      <sheetName val="UU-Otros Egresos Fuera Explo"/>
      <sheetName val="UU-Correc Monetaria"/>
      <sheetName val="UU-Diferencia de Cambio"/>
      <sheetName val="C-Disponible Caja y Bancos"/>
      <sheetName val="C-1 Resumen de Conciliaciones"/>
      <sheetName val="D-Depositos a Plazo"/>
      <sheetName val="E-Deudores por Venta"/>
      <sheetName val="Notas de Venta Gisla"/>
      <sheetName val="Detalle de Reversos"/>
      <sheetName val="E-1.1 Detalle Deudores por Vta"/>
      <sheetName val="E-1.2 Age Deudores por Venta"/>
      <sheetName val="POR COBRAR ECUADOR CORTO PLAZO"/>
      <sheetName val="CTA.CTE.POR COBRAR POR MENSUAL"/>
      <sheetName val="POR COBRAR A PERU CORTO PLAZO"/>
      <sheetName val="E-1.3 Incobrables"/>
      <sheetName val="EE- Deudores Varios"/>
      <sheetName val="EE-1 Detalle de Deudores Varios"/>
      <sheetName val="I-Cuentas por Cobrar y Pagar ER"/>
      <sheetName val="DETALLE ARRIENDOS DE OFICINA"/>
      <sheetName val="I-1 Analisis Ctas por Cobrar"/>
      <sheetName val="I-1 Analisis Cta por Pag MATRIZ"/>
      <sheetName val="I-3 Cta EERR Prestamo Principal"/>
      <sheetName val="I-3 Cta EERR Prestamo TLD"/>
      <sheetName val="F-Existencias de Repuestos"/>
      <sheetName val="G-Impuestos por Recuperar"/>
      <sheetName val="G-1.0 Analisis de Impuestos"/>
      <sheetName val="G-Gastos Pagados por Anticipado"/>
      <sheetName val="Anticipados Otros Mayo"/>
      <sheetName val="Seguros Anticipados Mayo"/>
      <sheetName val="Derechos de Marca "/>
      <sheetName val="Otros Derechos agosto"/>
      <sheetName val="Intangibles Detalle 08-2002"/>
      <sheetName val="O-Impuestos Diferidos"/>
      <sheetName val="K-Activos Fijos"/>
      <sheetName val="N-Cuentas por Pagar Operacional"/>
      <sheetName val="POR PAGAR SIST.REDES"/>
      <sheetName val="N-1 Proveedores Nac"/>
      <sheetName val="N-2 Proveedores Extranjeros"/>
      <sheetName val="NN-Acreedores No Oper"/>
      <sheetName val="P-Provisiones"/>
      <sheetName val="PP-Retenciones"/>
      <sheetName val="PP-1 Analisis de Retenciones"/>
      <sheetName val="PPP-Impuestos por Pagar"/>
      <sheetName val="IMPUESTOS DIFERIDOS"/>
      <sheetName val="INGRESOS ANTICIPADOS"/>
      <sheetName val="PPP-1 Impuestos por Pagar"/>
      <sheetName val="T-Patrimonio"/>
      <sheetName val="Base Total Balances No Ajustado"/>
      <sheetName val="Base Total Balances Ajustados"/>
      <sheetName val="Base Total Resultados No Ajusta"/>
      <sheetName val="Base Total Resultados Ajustada"/>
      <sheetName val="Base Total Balances FINAL"/>
      <sheetName val="Base Total Resultados FINAL"/>
      <sheetName val="Indicadores Financieros Mensual"/>
      <sheetName val="UU-Distribucion Depreciacion"/>
      <sheetName val="UU-Distribucion Over Head"/>
    </sheetNames>
    <sheetDataSet>
      <sheetData sheetId="0" refreshError="1"/>
      <sheetData sheetId="1" refreshError="1"/>
      <sheetData sheetId="2" refreshError="1"/>
      <sheetData sheetId="3">
        <row r="2">
          <cell r="D2" t="str">
            <v>GLOBEGROUND CHILE S.A. - SUCURSAL DEL PERU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 refreshError="1"/>
      <sheetData sheetId="76" refreshError="1"/>
      <sheetData sheetId="7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"/>
      <sheetName val="Proyección"/>
      <sheetName val="Unidad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Bases de Actualizacion"/>
      <sheetName val="Corte I"/>
      <sheetName val="Indice"/>
      <sheetName val="Bce Gral CHILE M$"/>
      <sheetName val="Bce Gral CHILE US$"/>
      <sheetName val="Est Resultado Mes y Acum en US$"/>
      <sheetName val="EERR Real vs BP - TC Real vs BP"/>
      <sheetName val="EERR Real vs BP - TC Real"/>
      <sheetName val="Est Res Acum 2003 vs 2002 Real"/>
      <sheetName val="Est Res Mensual Real 2003 M$"/>
      <sheetName val="Est Res Mensual Real 2003 US$"/>
      <sheetName val="Est Res Operacional x Linea Neg"/>
      <sheetName val="Business Plan 2003"/>
      <sheetName val="Comportamiento Margen Oper."/>
      <sheetName val="Concentracion Clientes 2003"/>
      <sheetName val="Concentracion Clientes 2002"/>
      <sheetName val="Estado Flujo Efectivo M$ y US$"/>
      <sheetName val="U-Dotacion-Costo OVERHEAD"/>
      <sheetName val="U-Dotacion-Costo OPERACION"/>
      <sheetName val="U-Dolares del Periodo"/>
      <sheetName val="U-Estadistica de Pasajeros"/>
      <sheetName val="U-Estadistica de Carga"/>
      <sheetName val="U-Estadistica por Tipo Avion"/>
      <sheetName val="U-Estadisticas EQUIPOS"/>
      <sheetName val="U-Estadistica de Venta 2003"/>
      <sheetName val="U-Estadistica de Venta 2002"/>
      <sheetName val="U-Dotacion del Personal"/>
      <sheetName val="U-Costo de Dotacion RRHH"/>
      <sheetName val="UU-Resumen Res No Operacional"/>
      <sheetName val="UU-Otros Ingresos Fuera Expl."/>
      <sheetName val="UU-Otros Egresos Fuera Explo"/>
      <sheetName val="UU-Correc Monetaria"/>
      <sheetName val="UU-Diferencia de Cambio"/>
      <sheetName val="UU-Boletas de Garantia"/>
      <sheetName val="UU-Minuta Mensual y Acumulada"/>
      <sheetName val="Corte II"/>
      <sheetName val="Indice II"/>
      <sheetName val="EE-1 Detalle de Deudores Varios"/>
      <sheetName val="F-Existencias de Repuestos"/>
      <sheetName val="F-1.1 Detalle de Existencias"/>
      <sheetName val="K-Financiero y Tributario"/>
      <sheetName val="C-Caja y Bancos"/>
      <sheetName val="C-1 Resumen Conciliaciones"/>
      <sheetName val="D-Valores Negociables"/>
      <sheetName val="E-Deudores por Venta RK"/>
      <sheetName val="E-Deudores Periodo Facturacion"/>
      <sheetName val="E-Age de Cartera Nov 2003"/>
      <sheetName val="E-Resumen WIP Aut Final"/>
      <sheetName val="E- Resumen WIP Manual Final"/>
      <sheetName val="E-Age Cajas Express - Cliente"/>
      <sheetName val="E-Age Cajas Express - Vendedor"/>
      <sheetName val="I-Cuenta Empresas Relacionadas"/>
      <sheetName val="II-Cuenta Empresa Relacionadas"/>
      <sheetName val="E-Doc por Cobrar - Cartera"/>
      <sheetName val="E-Doc por Cobrar Leasing"/>
      <sheetName val="EE-Deudores Varios"/>
      <sheetName val="EE-Fondos por Rendir AGE"/>
      <sheetName val="EE-Back Commision"/>
      <sheetName val="F-Existencias Bodega"/>
      <sheetName val="F-Age de Inventarios"/>
      <sheetName val="G-Impuestos por Recuperar"/>
      <sheetName val="G-Gastos Pagados por Anticipado"/>
      <sheetName val="J-Otros Activos Circulantes"/>
      <sheetName val="J-Boletas Vencidas y por Vencer"/>
      <sheetName val="J-Detalle de Boletas Financiada"/>
      <sheetName val="K-Activos Fijos Financieros"/>
      <sheetName val="K-Activos Fijos por Uso"/>
      <sheetName val="H-Inversiones en EERR"/>
      <sheetName val="L-Intangibles"/>
      <sheetName val="L-Otros Activos - Otros"/>
      <sheetName val="M-Obligaciones con Bancos e Ins"/>
      <sheetName val="MM-Obligaciones Leasing"/>
      <sheetName val="N-Documentos por Pagar"/>
      <sheetName val="N-Detalle de Letras"/>
      <sheetName val="N-Detalle de Pagares"/>
      <sheetName val="P-Provisiones"/>
      <sheetName val="PP-Retenciones"/>
      <sheetName val="PPP-Impuestos por Pagar"/>
      <sheetName val="Q-Deudas Convenio"/>
      <sheetName val="QQ-Retenciones Largo Plazo"/>
      <sheetName val="QQQ-Olivetti Largo Plazo"/>
      <sheetName val="T-Patrimonio"/>
      <sheetName val="Base de Result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Bases de Actualizacion"/>
      <sheetName val="Corte I"/>
      <sheetName val="Bce Gral CHILE M$"/>
      <sheetName val="Bce Gral CHILE US$"/>
      <sheetName val="Est Resultado Mes y Acum en US$"/>
      <sheetName val="EERR Real vs BP - TC Real vs BP"/>
      <sheetName val="EERR Real vs BP - TC Real"/>
      <sheetName val="Est Res Acum 2003 vs 2002 Real"/>
      <sheetName val="Est Res Mensual Real 2003 M$"/>
      <sheetName val="Est Res Mensual Real 2003 US$"/>
      <sheetName val="Est Res Operacional x Linea Neg"/>
      <sheetName val="Business Plan 2003"/>
      <sheetName val="Comportamiento Margen Oper."/>
      <sheetName val="Concentracion Clientes 2003"/>
      <sheetName val="Concentracion Clientes 2002"/>
      <sheetName val="Estado Flujo Efectivo M$ y US$"/>
      <sheetName val="U-Dotacion-Costo OVERHEAD"/>
      <sheetName val="U-Dotacion-Costo OPERACION"/>
      <sheetName val="U-Dolares del Periodo"/>
      <sheetName val="U-Estadistica de Pasajeros"/>
      <sheetName val="U-Estadistica de Carga"/>
      <sheetName val="U-Estadistica por Tipo Avion"/>
      <sheetName val="U-Estadisticas EQUIPOS"/>
      <sheetName val="U-Estadistica de Venta 2003"/>
      <sheetName val="U-Estadistica de Venta 2002"/>
      <sheetName val="U-Dotacion del Personal"/>
      <sheetName val="U-Costo de Dotacion RRHH"/>
      <sheetName val="UU-Resumen Res No Operacional"/>
      <sheetName val="UU-Otros Ingresos Fuera Expl."/>
      <sheetName val="UU-Otros Egresos Fuera Explo"/>
      <sheetName val="UU-Correc Monetaria"/>
      <sheetName val="UU-Diferencia de Cambio"/>
      <sheetName val="UU-Boletas de Garantia"/>
      <sheetName val="Corte II"/>
      <sheetName val="Indice II"/>
      <sheetName val="EE-1 Detalle de Deudores Varios"/>
      <sheetName val="F-Existencias de Repuestos"/>
      <sheetName val="F-1.1 Detalle de Existencias"/>
      <sheetName val="K-Financiero y Tributario"/>
      <sheetName val="C-Caja y Bancos"/>
      <sheetName val="C-1 Resumen Conciliaciones"/>
      <sheetName val="D-Valores Negociables"/>
      <sheetName val="E-Deudores por Venta RK"/>
      <sheetName val="E-Deudores Periodo Facturacion"/>
      <sheetName val="E-Age de Cartera Nov 2003"/>
      <sheetName val="E-Resumen WIP Test"/>
      <sheetName val="E- Resumen WIP Manual"/>
      <sheetName val="I-Cuenta Empresas Relacionadas"/>
      <sheetName val="II-Cuenta Empresa Relacionadas"/>
      <sheetName val="EE-Deudores Varios"/>
      <sheetName val="EE-Fondos por Rendir AGE"/>
      <sheetName val="EE-Back Commision"/>
      <sheetName val="F-Existencias Bodega"/>
      <sheetName val="F-Age de Inventarios"/>
      <sheetName val="E-Doc por Cobrar - Cartera"/>
      <sheetName val="E-Doc por Cobrar Leasing"/>
      <sheetName val="G-Impuestos por Recuperar"/>
      <sheetName val="G-Gastos Pagados por Anticipado"/>
      <sheetName val="J-Otros Activos Circulantes"/>
      <sheetName val="J-Boletas Vencidas y por Vencer"/>
      <sheetName val="J-Detalle de Boletas Financiada"/>
      <sheetName val="K-Activos Fijos Financieros"/>
      <sheetName val="K-Activos Fijos por Uso"/>
      <sheetName val="H-Inversiones en EERR"/>
      <sheetName val="L-Intangibles"/>
      <sheetName val="L-Otros Activos - Otros"/>
      <sheetName val="M-Obligaciones con Bancos e Ins"/>
      <sheetName val="MM-Obligaciones Leasing"/>
      <sheetName val="N-Documentos por Pagar"/>
      <sheetName val="N-Detalle de Letras"/>
      <sheetName val="N-Detalle de Pagares"/>
      <sheetName val="P-Provisiones"/>
      <sheetName val="PP-Retenciones"/>
      <sheetName val="PPP-Impuestos por Pagar"/>
      <sheetName val="Q-Deudas Convenio"/>
      <sheetName val="QQ-Retenciones Largo Plazo"/>
      <sheetName val="QQQ-Olivetti Largo Plazo"/>
      <sheetName val="T-Patrimonio"/>
      <sheetName val="Base de Balances Mensuales"/>
      <sheetName val="Base de Resultados"/>
      <sheetName val="Base de Flujo Mens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Bases de Actualizacion"/>
      <sheetName val="Corte I"/>
      <sheetName val="Indice"/>
      <sheetName val="Bce Gral CHILE M$"/>
      <sheetName val="Bce Gral CHILE US$"/>
      <sheetName val="Est Resultado Mes y Acum en US$"/>
      <sheetName val="EERR Real vs BP - TC Real vs BP"/>
      <sheetName val="EERR Real vs BP - TC Real"/>
      <sheetName val="Est Res Acum 2003 vs 2002 Real"/>
      <sheetName val="Est Res Mensual Real 2003 M$"/>
      <sheetName val="Est Res Mensual Real 2003 US$"/>
      <sheetName val="Est Res Operacional x Linea Neg"/>
      <sheetName val="Business Plan 2003"/>
      <sheetName val="Comportamiento Margen Oper."/>
      <sheetName val="Concentracion Clientes 2003"/>
      <sheetName val="Concentracion Clientes 2002"/>
      <sheetName val="Estado Flujo Efectivo M$ y US$"/>
      <sheetName val="U-Dotacion-Costo OVERHEAD"/>
      <sheetName val="U-Dotacion-Costo OPERACION"/>
      <sheetName val="U-Dolares del Periodo"/>
      <sheetName val="U-Estadistica de Pasajeros"/>
      <sheetName val="U-Estadistica de Carga"/>
      <sheetName val="U-Estadistica por Tipo Avion"/>
      <sheetName val="U-Estadisticas EQUIPOS"/>
      <sheetName val="U-Estadistica de Venta 2003"/>
      <sheetName val="U-Estadistica de Venta 2002"/>
      <sheetName val="U-Dotacion del Personal"/>
      <sheetName val="U-Costo de Dotacion RRHH"/>
      <sheetName val="UU-Resumen Res No Operacional"/>
      <sheetName val="UU-Otros Ingresos Fuera Expl."/>
      <sheetName val="UU-Otros Egresos Fuera Explo"/>
      <sheetName val="UU-Correc Monetaria"/>
      <sheetName val="UU-Diferencia de Cambio"/>
      <sheetName val="UU-Boletas de Garantia"/>
      <sheetName val="UU-Minuta Mensual y Acumulada"/>
      <sheetName val="Corte II"/>
      <sheetName val="Indice II"/>
      <sheetName val="EE-1 Detalle de Deudores Varios"/>
      <sheetName val="F-Existencias de Repuestos"/>
      <sheetName val="F-1.1 Detalle de Existencias"/>
      <sheetName val="K-Financiero y Tributario"/>
      <sheetName val="C-Caja y Bancos"/>
      <sheetName val="C-1 Resumen Conciliaciones"/>
      <sheetName val="D-Valores Negociables"/>
      <sheetName val="E-Deudores por Venta RK"/>
      <sheetName val="E-Deudores Periodo Facturacion"/>
      <sheetName val="E-Age de Cartera Nov 2003"/>
      <sheetName val="E-Resumen WIP Aut Final"/>
      <sheetName val="E- Resumen WIP Manual Final"/>
      <sheetName val="E-Age Cajas Express - Cliente"/>
      <sheetName val="E-Age Cajas Express - Vendedor"/>
      <sheetName val="I-Cuenta Empresas Relacionadas"/>
      <sheetName val="II-Cuenta Empresa Relacionadas"/>
      <sheetName val="E-Doc por Cobrar - Cartera"/>
      <sheetName val="E-Doc por Cobrar Leasing"/>
      <sheetName val="EE-Deudores Varios"/>
      <sheetName val="EE-Fondos por Rendir AGE"/>
      <sheetName val="EE-Back Commision"/>
      <sheetName val="F-Existencias Bodega"/>
      <sheetName val="F-Age de Inventarios"/>
      <sheetName val="G-Impuestos por Recuperar"/>
      <sheetName val="G-Gastos Pagados por Anticipado"/>
      <sheetName val="J-Otros Activos Circulantes"/>
      <sheetName val="J-Boletas Vencidas y por Vencer"/>
      <sheetName val="J-Detalle de Boletas Financiada"/>
      <sheetName val="K-Activos Fijos Financieros"/>
      <sheetName val="K-Activos Fijos por Uso"/>
      <sheetName val="H-Inversiones en EERR"/>
      <sheetName val="L-Intangibles"/>
      <sheetName val="L-Otros Activos - Otros"/>
      <sheetName val="M-Obligaciones con Bancos e Ins"/>
      <sheetName val="MM-Obligaciones Leasing"/>
      <sheetName val="N-Documentos por Pagar"/>
      <sheetName val="N-Detalle de Letras"/>
      <sheetName val="N-Detalle de Pagares"/>
      <sheetName val="P-Provisiones"/>
      <sheetName val="PP-Retenciones"/>
      <sheetName val="PPP-Impuestos por Pagar"/>
      <sheetName val="Q-Deudas Convenio"/>
      <sheetName val="QQ-Retenciones Largo Plazo"/>
      <sheetName val="QQQ-Olivetti Largo Plazo"/>
      <sheetName val="T-Patrimonio"/>
      <sheetName val="Base de Result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D"/>
      <sheetName val="KPI"/>
      <sheetName val="BUD"/>
      <sheetName val="AL3C"/>
      <sheetName val="ALL7"/>
      <sheetName val="AL7B"/>
      <sheetName val="CAPEX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CTIVO"/>
      <sheetName val="ANALISIS PASIVO"/>
      <sheetName val="ANALISIS RESULTADO"/>
      <sheetName val="Portada"/>
      <sheetName val="Bases de Actualizacion"/>
      <sheetName val="BB GG CLASIFICADO MS$ 01"/>
      <sheetName val="BB GG CLASIFICADO US$ 02"/>
      <sheetName val="RESULTADO  MS$ 03"/>
      <sheetName val="RESULTADO  US$ 04"/>
      <sheetName val="Disponible 05"/>
      <sheetName val="Existencia"/>
      <sheetName val="Deudores por venta 06"/>
      <sheetName val="ACTIVO FIJO 7"/>
      <sheetName val="Resumen inversion Proyecto 8"/>
      <sheetName val="CTA.POR EMP.RELAC.10"/>
      <sheetName val="Otras cuentas menores 11"/>
      <sheetName val="Patrimonio 12"/>
      <sheetName val="Analisis Imptos Diferido-8"/>
      <sheetName val="Detalle inversion Proyecto 2005"/>
      <sheetName val="Detalle inversion Proyecto 2004"/>
      <sheetName val="Detalle Ingresos y Costos 13"/>
      <sheetName val="Detalle inversion Proyecto 2003"/>
      <sheetName val="Detalle inversion Proyecto 2001"/>
      <sheetName val="Detalle inversion Proyecto 2002"/>
      <sheetName val="ASIENTO DE CIERRE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CTIVO"/>
      <sheetName val="ANALISIS PASIVO"/>
      <sheetName val="ANALISIS RESULTADO"/>
      <sheetName val="Portada"/>
      <sheetName val="Bases de Actualizacion"/>
      <sheetName val="BB GG CLASIFICADO MS$ 01"/>
      <sheetName val="BB GG CLASIFICADO US$ 02"/>
      <sheetName val="RESULTADO  MS$ 03"/>
      <sheetName val="RESULTADO  US$ 04"/>
      <sheetName val="Disponible 05"/>
      <sheetName val="Existencia"/>
      <sheetName val="Deudores por venta 06"/>
      <sheetName val="ACTIVO FIJO 7"/>
      <sheetName val="Resumen inversion Proyecto 8"/>
      <sheetName val="CTA.POR EMP.RELAC.10"/>
      <sheetName val="Otras cuentas menores 11"/>
      <sheetName val="Patrimonio 12"/>
      <sheetName val="Analisis Imptos Diferido-8"/>
      <sheetName val="Detalle inversion Proyecto 2005"/>
      <sheetName val="Detalle inversion Proyecto 2004"/>
      <sheetName val="Detalle Ingresos y Costos 13"/>
      <sheetName val="Detalle inversion Proyecto 2003"/>
      <sheetName val="Detalle inversion Proyecto 2001"/>
      <sheetName val="Detalle inversion Proyecto 2002"/>
      <sheetName val="ASIENTO DE CIERRE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AS"/>
      <sheetName val="XX"/>
      <sheetName val="Comparativo 2003-2002"/>
      <sheetName val="Resumen de Activos Fijos MAYO"/>
      <sheetName val="RE"/>
      <sheetName val="Parametros"/>
      <sheetName val="1201001-2003"/>
      <sheetName val="1201001-2002"/>
      <sheetName val="1201002-2003"/>
      <sheetName val="1202001-2003"/>
      <sheetName val="1202001-2002"/>
      <sheetName val="1202002-2003"/>
      <sheetName val="1202002-2002"/>
      <sheetName val="1202003-2003"/>
      <sheetName val="1202003-2002"/>
      <sheetName val="1202004-2003"/>
      <sheetName val="1202004-2002"/>
      <sheetName val="1202005-2003"/>
      <sheetName val="1202005-2002"/>
      <sheetName val="1202006-2003"/>
      <sheetName val="1202006-2002"/>
      <sheetName val="1202007-2003"/>
      <sheetName val="1202007-2002"/>
      <sheetName val="1202008-2003"/>
      <sheetName val="1202008-2002"/>
      <sheetName val="1202009-2003"/>
      <sheetName val="1202009-2002"/>
      <sheetName val="1202010-2003"/>
      <sheetName val="1202010-2002"/>
      <sheetName val="1202011-2003"/>
      <sheetName val="1202011-2002"/>
      <sheetName val="1202012-2003"/>
      <sheetName val="1202012-2002"/>
      <sheetName val="1202013-2003"/>
      <sheetName val="1202013-2002"/>
      <sheetName val="1203001-2003"/>
      <sheetName val="1203001-2002"/>
      <sheetName val="1203002-2003"/>
      <sheetName val="1203002-2002"/>
      <sheetName val="1203003-2003"/>
      <sheetName val="1203003-2002"/>
      <sheetName val="1204001-2003"/>
      <sheetName val="1204001-2002"/>
    </sheetNames>
    <sheetDataSet>
      <sheetData sheetId="0"/>
      <sheetData sheetId="1"/>
      <sheetData sheetId="2"/>
      <sheetData sheetId="3"/>
      <sheetData sheetId="4"/>
      <sheetData sheetId="5">
        <row r="10">
          <cell r="D10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-1"/>
      <sheetName val="clientes-2"/>
      <sheetName val="FLUJO DE CONTRATOS-3"/>
      <sheetName val="VENTAS X REPRESENTADAS-4"/>
      <sheetName val="vtaxindustria-5"/>
      <sheetName val="VTASXVENDEDOR-6"/>
    </sheetNames>
    <sheetDataSet>
      <sheetData sheetId="0">
        <row r="1">
          <cell r="A1" t="str">
            <v>ADEXUS S.A. - SUCURSAL ECUADOR</v>
          </cell>
          <cell r="N1">
            <v>37907.689848032409</v>
          </cell>
        </row>
        <row r="2">
          <cell r="A2" t="str">
            <v>PLAN OPERATIVO AÑO 2004</v>
          </cell>
        </row>
        <row r="3">
          <cell r="A3" t="str">
            <v>CONSOLIDADO</v>
          </cell>
          <cell r="N3" t="str">
            <v xml:space="preserve"> </v>
          </cell>
        </row>
        <row r="4">
          <cell r="A4" t="str">
            <v>Cifras en Dolares</v>
          </cell>
        </row>
        <row r="7">
          <cell r="A7" t="str">
            <v>INGRESOS OPERACIONALES</v>
          </cell>
          <cell r="B7">
            <v>37987</v>
          </cell>
          <cell r="C7">
            <v>38018</v>
          </cell>
          <cell r="D7">
            <v>38047</v>
          </cell>
          <cell r="E7">
            <v>38078</v>
          </cell>
          <cell r="F7">
            <v>38108</v>
          </cell>
          <cell r="G7">
            <v>38139</v>
          </cell>
          <cell r="H7">
            <v>38169</v>
          </cell>
          <cell r="I7">
            <v>38200</v>
          </cell>
          <cell r="J7">
            <v>38231</v>
          </cell>
          <cell r="K7">
            <v>38261</v>
          </cell>
          <cell r="L7">
            <v>38292</v>
          </cell>
          <cell r="M7">
            <v>38322</v>
          </cell>
          <cell r="N7" t="str">
            <v>TOTALES</v>
          </cell>
        </row>
        <row r="8">
          <cell r="A8" t="str">
            <v xml:space="preserve"> </v>
          </cell>
        </row>
        <row r="9">
          <cell r="A9" t="str">
            <v>VENTAS DE HARDWARE</v>
          </cell>
          <cell r="B9">
            <v>25000</v>
          </cell>
          <cell r="C9">
            <v>385000</v>
          </cell>
          <cell r="D9">
            <v>20000</v>
          </cell>
          <cell r="E9">
            <v>20000</v>
          </cell>
          <cell r="F9">
            <v>35000</v>
          </cell>
          <cell r="G9">
            <v>50000</v>
          </cell>
          <cell r="H9">
            <v>0</v>
          </cell>
          <cell r="I9">
            <v>35000</v>
          </cell>
          <cell r="J9">
            <v>15000</v>
          </cell>
          <cell r="K9">
            <v>20000</v>
          </cell>
          <cell r="L9">
            <v>0</v>
          </cell>
          <cell r="M9">
            <v>60000</v>
          </cell>
          <cell r="N9">
            <v>665000</v>
          </cell>
        </row>
        <row r="10">
          <cell r="A10" t="str">
            <v>VENTAS DE SOFTWARE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 t="str">
            <v>CONTRATOS MANTENCION HW</v>
          </cell>
          <cell r="B11">
            <v>0</v>
          </cell>
          <cell r="C11">
            <v>0</v>
          </cell>
          <cell r="D11">
            <v>3500</v>
          </cell>
          <cell r="E11">
            <v>3500</v>
          </cell>
          <cell r="F11">
            <v>3500</v>
          </cell>
          <cell r="G11">
            <v>3500</v>
          </cell>
          <cell r="H11">
            <v>3500</v>
          </cell>
          <cell r="I11">
            <v>3500</v>
          </cell>
          <cell r="J11">
            <v>3500</v>
          </cell>
          <cell r="K11">
            <v>3500</v>
          </cell>
          <cell r="L11">
            <v>3500</v>
          </cell>
          <cell r="M11">
            <v>3500</v>
          </cell>
          <cell r="N11">
            <v>35000</v>
          </cell>
        </row>
        <row r="12">
          <cell r="A12" t="str">
            <v>CONTRATOS MANTENCION SW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ARRIENDO HW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 t="str">
            <v>ARRIENDO SW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>ASESORÍAS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CAPACITACIONES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INSTALACIONES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>CABLEADO EXTERNO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OTROS SERVICIOS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OUTSOURCING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PROYECTOS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TOTAL INGRESOS</v>
          </cell>
          <cell r="B23">
            <v>25000</v>
          </cell>
          <cell r="C23">
            <v>385000</v>
          </cell>
          <cell r="D23">
            <v>23500</v>
          </cell>
          <cell r="E23">
            <v>23500</v>
          </cell>
          <cell r="F23">
            <v>38500</v>
          </cell>
          <cell r="G23">
            <v>53500</v>
          </cell>
          <cell r="H23">
            <v>3500</v>
          </cell>
          <cell r="I23">
            <v>38500</v>
          </cell>
          <cell r="J23">
            <v>18500</v>
          </cell>
          <cell r="K23">
            <v>23500</v>
          </cell>
          <cell r="L23">
            <v>3500</v>
          </cell>
          <cell r="M23">
            <v>63500</v>
          </cell>
          <cell r="N23">
            <v>700000</v>
          </cell>
        </row>
        <row r="26">
          <cell r="A26" t="str">
            <v>COSTOS DE VENTAS Y SERVICIOS</v>
          </cell>
        </row>
        <row r="28">
          <cell r="A28" t="str">
            <v>VENTAS DE HARDWARE</v>
          </cell>
          <cell r="B28">
            <v>19500</v>
          </cell>
          <cell r="C28">
            <v>300300</v>
          </cell>
          <cell r="D28">
            <v>15600</v>
          </cell>
          <cell r="E28">
            <v>15600</v>
          </cell>
          <cell r="F28">
            <v>27300</v>
          </cell>
          <cell r="G28">
            <v>39000</v>
          </cell>
          <cell r="H28">
            <v>0</v>
          </cell>
          <cell r="I28">
            <v>27300</v>
          </cell>
          <cell r="J28">
            <v>11700</v>
          </cell>
          <cell r="K28">
            <v>15600</v>
          </cell>
          <cell r="L28">
            <v>0</v>
          </cell>
          <cell r="M28">
            <v>46800</v>
          </cell>
          <cell r="N28">
            <v>518700</v>
          </cell>
        </row>
        <row r="29">
          <cell r="A29" t="str">
            <v>VENTAS DE SOFTWARE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CONTRATOS MANTENCION HW</v>
          </cell>
          <cell r="B30">
            <v>0</v>
          </cell>
          <cell r="C30">
            <v>0</v>
          </cell>
          <cell r="D30">
            <v>1750</v>
          </cell>
          <cell r="E30">
            <v>1750</v>
          </cell>
          <cell r="F30">
            <v>1750</v>
          </cell>
          <cell r="G30">
            <v>1750</v>
          </cell>
          <cell r="H30">
            <v>1750</v>
          </cell>
          <cell r="I30">
            <v>1750</v>
          </cell>
          <cell r="J30">
            <v>1750</v>
          </cell>
          <cell r="K30">
            <v>1750</v>
          </cell>
          <cell r="L30">
            <v>1750</v>
          </cell>
          <cell r="M30">
            <v>1750</v>
          </cell>
          <cell r="N30">
            <v>17500</v>
          </cell>
        </row>
        <row r="31">
          <cell r="A31" t="str">
            <v>CONTRATOS MANTENCION SW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 t="str">
            <v>ARRIENDO HW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A33" t="str">
            <v>ARRIENDO SW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 t="str">
            <v>ASESORÍAS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CAPACITACIONES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INSTALACIONES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CABLEADO EXTERNO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OTROS SERVICIOS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OUTSOURCING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PROYECTOS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A41" t="str">
            <v>OTROS COSTOS INDIRECTOS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4">
          <cell r="A44" t="str">
            <v>TOTAL COSTOS</v>
          </cell>
          <cell r="B44">
            <v>19500</v>
          </cell>
          <cell r="C44">
            <v>300300</v>
          </cell>
          <cell r="D44">
            <v>17350</v>
          </cell>
          <cell r="E44">
            <v>17350</v>
          </cell>
          <cell r="F44">
            <v>29050</v>
          </cell>
          <cell r="G44">
            <v>40750</v>
          </cell>
          <cell r="H44">
            <v>1750</v>
          </cell>
          <cell r="I44">
            <v>29050</v>
          </cell>
          <cell r="J44">
            <v>13450</v>
          </cell>
          <cell r="K44">
            <v>17350</v>
          </cell>
          <cell r="L44">
            <v>1750</v>
          </cell>
          <cell r="M44">
            <v>48550</v>
          </cell>
          <cell r="N44">
            <v>536200</v>
          </cell>
        </row>
        <row r="45">
          <cell r="A45" t="str">
            <v xml:space="preserve">  % s/ingresos</v>
          </cell>
          <cell r="B45">
            <v>0.78</v>
          </cell>
          <cell r="C45">
            <v>0.78</v>
          </cell>
          <cell r="D45">
            <v>0.73829787234042554</v>
          </cell>
          <cell r="E45">
            <v>0.73829787234042554</v>
          </cell>
          <cell r="F45">
            <v>0.75454545454545452</v>
          </cell>
          <cell r="G45">
            <v>0.76168224299065423</v>
          </cell>
          <cell r="H45">
            <v>0.5</v>
          </cell>
          <cell r="I45">
            <v>0.75454545454545452</v>
          </cell>
          <cell r="J45">
            <v>0.72702702702702704</v>
          </cell>
          <cell r="K45">
            <v>0.73829787234042554</v>
          </cell>
          <cell r="L45">
            <v>0.5</v>
          </cell>
          <cell r="M45">
            <v>0.76456692913385826</v>
          </cell>
          <cell r="N45">
            <v>0.76600000000000001</v>
          </cell>
        </row>
        <row r="47">
          <cell r="A47" t="str">
            <v>MARGEN BRUTO</v>
          </cell>
          <cell r="B47">
            <v>5500</v>
          </cell>
          <cell r="C47">
            <v>84700</v>
          </cell>
          <cell r="D47">
            <v>6150</v>
          </cell>
          <cell r="E47">
            <v>6150</v>
          </cell>
          <cell r="F47">
            <v>9450</v>
          </cell>
          <cell r="G47">
            <v>12750</v>
          </cell>
          <cell r="H47">
            <v>1750</v>
          </cell>
          <cell r="I47">
            <v>9450</v>
          </cell>
          <cell r="J47">
            <v>5050</v>
          </cell>
          <cell r="K47">
            <v>6150</v>
          </cell>
          <cell r="L47">
            <v>1750</v>
          </cell>
          <cell r="M47">
            <v>14950</v>
          </cell>
          <cell r="N47">
            <v>163800</v>
          </cell>
        </row>
        <row r="48">
          <cell r="A48" t="str">
            <v xml:space="preserve">  % s/ingresos</v>
          </cell>
          <cell r="B48">
            <v>0.22</v>
          </cell>
          <cell r="C48">
            <v>0.22</v>
          </cell>
          <cell r="D48">
            <v>0.26170212765957446</v>
          </cell>
          <cell r="E48">
            <v>0.26170212765957446</v>
          </cell>
          <cell r="F48">
            <v>0.24545454545454545</v>
          </cell>
          <cell r="G48">
            <v>0.23831775700934579</v>
          </cell>
          <cell r="H48">
            <v>0.5</v>
          </cell>
          <cell r="I48">
            <v>0.24545454545454545</v>
          </cell>
          <cell r="J48">
            <v>0.27297297297297296</v>
          </cell>
          <cell r="K48">
            <v>0.26170212765957446</v>
          </cell>
          <cell r="L48">
            <v>0.5</v>
          </cell>
          <cell r="M48">
            <v>0.23543307086614174</v>
          </cell>
          <cell r="N48">
            <v>0.23400000000000001</v>
          </cell>
        </row>
        <row r="51">
          <cell r="A51" t="str">
            <v>GASTOS OPERACIONALES</v>
          </cell>
        </row>
        <row r="53">
          <cell r="A53" t="str">
            <v>GASTOS DEL PERSONAL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A54" t="str">
            <v>OTROS GASTOS DE ADM. Y VENTAS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A55" t="str">
            <v>DEPRECIACIONES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7">
          <cell r="A57" t="str">
            <v>TOTAL GASTOS OPERACIONALES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 xml:space="preserve">  % s/ingresos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60">
          <cell r="A60" t="str">
            <v>RESULTADO OPERACIONAL</v>
          </cell>
          <cell r="B60">
            <v>5500</v>
          </cell>
          <cell r="C60">
            <v>84700</v>
          </cell>
          <cell r="D60">
            <v>6150</v>
          </cell>
          <cell r="E60">
            <v>6150</v>
          </cell>
          <cell r="F60">
            <v>9450</v>
          </cell>
          <cell r="G60">
            <v>12750</v>
          </cell>
          <cell r="H60">
            <v>1750</v>
          </cell>
          <cell r="I60">
            <v>9450</v>
          </cell>
          <cell r="J60">
            <v>5050</v>
          </cell>
          <cell r="K60">
            <v>6150</v>
          </cell>
          <cell r="L60">
            <v>1750</v>
          </cell>
          <cell r="M60">
            <v>14950</v>
          </cell>
          <cell r="N60">
            <v>163800</v>
          </cell>
        </row>
        <row r="61">
          <cell r="A61" t="str">
            <v xml:space="preserve">  % s/ingresos</v>
          </cell>
          <cell r="B61">
            <v>0.22</v>
          </cell>
          <cell r="C61">
            <v>0.22</v>
          </cell>
          <cell r="D61">
            <v>0.26170212765957446</v>
          </cell>
          <cell r="E61">
            <v>0.26170212765957446</v>
          </cell>
          <cell r="F61">
            <v>0.24545454545454545</v>
          </cell>
          <cell r="G61">
            <v>0.23831775700934579</v>
          </cell>
          <cell r="H61">
            <v>0.5</v>
          </cell>
          <cell r="I61">
            <v>0.24545454545454545</v>
          </cell>
          <cell r="J61">
            <v>0.27297297297297296</v>
          </cell>
          <cell r="K61">
            <v>0.26170212765957446</v>
          </cell>
          <cell r="L61">
            <v>0.5</v>
          </cell>
          <cell r="M61">
            <v>0.23543307086614174</v>
          </cell>
          <cell r="N61">
            <v>0.23400000000000001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/>
  <dimension ref="B1:L185"/>
  <sheetViews>
    <sheetView showGridLines="0" zoomScale="75" zoomScaleNormal="75" workbookViewId="0">
      <selection activeCell="F24" sqref="F24"/>
    </sheetView>
  </sheetViews>
  <sheetFormatPr baseColWidth="10" defaultColWidth="11.33203125" defaultRowHeight="25.2"/>
  <cols>
    <col min="1" max="1" width="3.5546875" style="181" customWidth="1"/>
    <col min="2" max="2" width="1.77734375" style="181" customWidth="1"/>
    <col min="3" max="8" width="11.6640625" style="181" customWidth="1"/>
    <col min="9" max="11" width="11.33203125" style="181"/>
    <col min="12" max="12" width="1.77734375" style="181" customWidth="1"/>
    <col min="13" max="16384" width="11.33203125" style="181"/>
  </cols>
  <sheetData>
    <row r="1" spans="2:12" ht="12.75" customHeight="1" thickBot="1"/>
    <row r="2" spans="2:12" ht="10.5" customHeight="1" thickTop="1">
      <c r="B2" s="182"/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63" customHeight="1" thickBot="1">
      <c r="B3" s="185"/>
      <c r="D3" s="472" t="s">
        <v>274</v>
      </c>
      <c r="E3" s="472"/>
      <c r="F3" s="472"/>
      <c r="G3" s="472"/>
      <c r="H3" s="472"/>
      <c r="I3" s="472"/>
      <c r="J3" s="472"/>
      <c r="L3" s="186"/>
    </row>
    <row r="4" spans="2:12" ht="23.25" customHeight="1">
      <c r="B4" s="185"/>
      <c r="D4" s="478" t="s">
        <v>273</v>
      </c>
      <c r="E4" s="479"/>
      <c r="F4" s="479"/>
      <c r="G4" s="479"/>
      <c r="H4" s="479"/>
      <c r="I4" s="479"/>
      <c r="J4" s="480"/>
      <c r="L4" s="186"/>
    </row>
    <row r="5" spans="2:12" ht="18.75" customHeight="1" thickBot="1">
      <c r="B5" s="185"/>
      <c r="C5" s="187"/>
      <c r="D5" s="481" t="s">
        <v>272</v>
      </c>
      <c r="E5" s="482"/>
      <c r="F5" s="482"/>
      <c r="G5" s="482"/>
      <c r="H5" s="482"/>
      <c r="I5" s="482"/>
      <c r="J5" s="483"/>
      <c r="L5" s="186"/>
    </row>
    <row r="6" spans="2:12" ht="31.8">
      <c r="B6" s="185"/>
      <c r="C6" s="475" t="s">
        <v>118</v>
      </c>
      <c r="D6" s="475"/>
      <c r="E6" s="475"/>
      <c r="F6" s="475"/>
      <c r="G6" s="475"/>
      <c r="H6" s="475"/>
      <c r="I6" s="475"/>
      <c r="J6" s="475"/>
      <c r="K6" s="475"/>
      <c r="L6" s="186"/>
    </row>
    <row r="7" spans="2:12" ht="26.25" customHeight="1">
      <c r="B7" s="185"/>
      <c r="C7" s="476" t="s">
        <v>119</v>
      </c>
      <c r="D7" s="476"/>
      <c r="E7" s="476"/>
      <c r="F7" s="476"/>
      <c r="G7" s="476"/>
      <c r="H7" s="476"/>
      <c r="I7" s="476"/>
      <c r="J7" s="476"/>
      <c r="K7" s="476"/>
      <c r="L7" s="186"/>
    </row>
    <row r="8" spans="2:12" ht="6.75" customHeight="1">
      <c r="B8" s="185"/>
      <c r="C8" s="187"/>
      <c r="L8" s="186"/>
    </row>
    <row r="9" spans="2:12" ht="26.25" customHeight="1">
      <c r="B9" s="185"/>
      <c r="D9" s="237"/>
      <c r="E9" s="237"/>
      <c r="F9" s="358" t="s">
        <v>246</v>
      </c>
      <c r="G9" s="367" t="s">
        <v>404</v>
      </c>
      <c r="H9" s="237"/>
      <c r="I9" s="237"/>
      <c r="J9" s="237"/>
      <c r="K9" s="237"/>
      <c r="L9" s="186"/>
    </row>
    <row r="10" spans="2:12" ht="10.5" customHeight="1">
      <c r="B10" s="185"/>
      <c r="L10" s="186"/>
    </row>
    <row r="11" spans="2:12" ht="26.25" customHeight="1">
      <c r="B11" s="185"/>
      <c r="C11" s="476" t="s">
        <v>145</v>
      </c>
      <c r="D11" s="476"/>
      <c r="E11" s="476"/>
      <c r="F11" s="476"/>
      <c r="G11" s="476"/>
      <c r="H11" s="476"/>
      <c r="I11" s="476"/>
      <c r="J11" s="476"/>
      <c r="K11" s="476"/>
      <c r="L11" s="186"/>
    </row>
    <row r="12" spans="2:12" ht="26.25" customHeight="1">
      <c r="B12" s="185"/>
      <c r="C12" s="476"/>
      <c r="D12" s="476"/>
      <c r="E12" s="476"/>
      <c r="F12" s="476"/>
      <c r="G12" s="476"/>
      <c r="H12" s="476"/>
      <c r="I12" s="476"/>
      <c r="J12" s="476"/>
      <c r="K12" s="476"/>
      <c r="L12" s="186"/>
    </row>
    <row r="13" spans="2:12" ht="9.75" customHeight="1">
      <c r="B13" s="185"/>
      <c r="L13" s="186"/>
    </row>
    <row r="14" spans="2:12">
      <c r="B14" s="185"/>
      <c r="C14" s="477"/>
      <c r="D14" s="477"/>
      <c r="E14" s="477"/>
      <c r="F14" s="477"/>
      <c r="L14" s="186"/>
    </row>
    <row r="15" spans="2:12">
      <c r="B15" s="185"/>
      <c r="C15" s="473" t="s">
        <v>275</v>
      </c>
      <c r="D15" s="473"/>
      <c r="E15" s="473"/>
      <c r="F15" s="473"/>
      <c r="L15" s="186"/>
    </row>
    <row r="16" spans="2:12" ht="18" customHeight="1">
      <c r="B16" s="185"/>
      <c r="C16" s="474" t="s">
        <v>120</v>
      </c>
      <c r="D16" s="474"/>
      <c r="E16" s="474"/>
      <c r="F16" s="474"/>
      <c r="G16" s="474"/>
      <c r="H16" s="474"/>
      <c r="I16" s="474"/>
      <c r="J16" s="474"/>
      <c r="K16" s="474"/>
      <c r="L16" s="186"/>
    </row>
    <row r="17" spans="2:12" ht="9" customHeight="1" thickBot="1">
      <c r="B17" s="188"/>
      <c r="C17" s="189"/>
      <c r="D17" s="189"/>
      <c r="E17" s="189"/>
      <c r="F17" s="189"/>
      <c r="G17" s="189"/>
      <c r="H17" s="189"/>
      <c r="I17" s="189"/>
      <c r="J17" s="189"/>
      <c r="K17" s="189"/>
      <c r="L17" s="190"/>
    </row>
    <row r="18" spans="2:12" ht="26.25" customHeight="1" thickTop="1"/>
    <row r="185" spans="3:3">
      <c r="C185" s="181" t="s">
        <v>121</v>
      </c>
    </row>
  </sheetData>
  <mergeCells count="10">
    <mergeCell ref="D3:J3"/>
    <mergeCell ref="C15:F15"/>
    <mergeCell ref="C16:K16"/>
    <mergeCell ref="C6:K6"/>
    <mergeCell ref="C7:K7"/>
    <mergeCell ref="C11:K11"/>
    <mergeCell ref="C12:K12"/>
    <mergeCell ref="C14:F14"/>
    <mergeCell ref="D4:J4"/>
    <mergeCell ref="D5:J5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B2:E23"/>
  <sheetViews>
    <sheetView zoomScale="75" zoomScaleNormal="75" workbookViewId="0">
      <selection activeCell="A33" sqref="A33:XFD33"/>
    </sheetView>
  </sheetViews>
  <sheetFormatPr baseColWidth="10" defaultColWidth="11.33203125" defaultRowHeight="15.6"/>
  <cols>
    <col min="1" max="1" width="5.77734375" style="4" customWidth="1"/>
    <col min="2" max="2" width="14.33203125" style="4" customWidth="1"/>
    <col min="3" max="3" width="25.6640625" style="4" customWidth="1"/>
    <col min="4" max="4" width="47" style="4" customWidth="1"/>
    <col min="5" max="5" width="12.6640625" style="4" bestFit="1" customWidth="1"/>
    <col min="6" max="6" width="6.77734375" style="4" customWidth="1"/>
    <col min="7" max="7" width="11.33203125" style="4"/>
    <col min="8" max="8" width="6.33203125" style="4" customWidth="1"/>
    <col min="9" max="9" width="14.88671875" style="4" bestFit="1" customWidth="1"/>
    <col min="10" max="16384" width="11.33203125" style="4"/>
  </cols>
  <sheetData>
    <row r="2" spans="2:5" ht="25.8">
      <c r="B2" s="510" t="str">
        <f>+'Ctas.por Pagar'!B2:E2</f>
        <v>ConBoca</v>
      </c>
      <c r="C2" s="510"/>
      <c r="D2" s="510"/>
      <c r="E2" s="510"/>
    </row>
    <row r="3" spans="2:5">
      <c r="B3" s="511" t="s">
        <v>135</v>
      </c>
      <c r="C3" s="511"/>
      <c r="D3" s="511"/>
      <c r="E3" s="511"/>
    </row>
    <row r="4" spans="2:5">
      <c r="B4" s="511" t="str">
        <f>+'Activos Fijos'!B5:G5</f>
        <v>Diciembre de 2023</v>
      </c>
      <c r="C4" s="511"/>
      <c r="D4" s="511"/>
      <c r="E4" s="511"/>
    </row>
    <row r="6" spans="2:5" ht="31.2">
      <c r="B6" s="99" t="s">
        <v>33</v>
      </c>
      <c r="C6" s="99" t="s">
        <v>388</v>
      </c>
      <c r="D6" s="99" t="s">
        <v>189</v>
      </c>
      <c r="E6" s="99" t="s">
        <v>35</v>
      </c>
    </row>
    <row r="7" spans="2:5">
      <c r="B7" s="91">
        <v>44988</v>
      </c>
      <c r="C7" s="81" t="s">
        <v>387</v>
      </c>
      <c r="D7" s="46" t="s">
        <v>389</v>
      </c>
      <c r="E7" s="82">
        <f>+'Libreta Banco'!D5</f>
        <v>500000</v>
      </c>
    </row>
    <row r="8" spans="2:5">
      <c r="B8" s="91">
        <v>45236</v>
      </c>
      <c r="C8" s="46" t="s">
        <v>392</v>
      </c>
      <c r="D8" s="46" t="s">
        <v>394</v>
      </c>
      <c r="E8" s="82">
        <f>+'Libreta Banco'!D46+'Libreta Banco'!D47-'Libreta Banco'!C60-'Libreta Banco'!C65</f>
        <v>-41623</v>
      </c>
    </row>
    <row r="9" spans="2:5">
      <c r="B9" s="91">
        <v>45246</v>
      </c>
      <c r="C9" s="46" t="s">
        <v>387</v>
      </c>
      <c r="D9" s="46" t="s">
        <v>393</v>
      </c>
      <c r="E9" s="82">
        <f>+'Libreta Banco'!D55-'Libreta Banco'!C66</f>
        <v>0</v>
      </c>
    </row>
    <row r="10" spans="2:5">
      <c r="B10" s="91"/>
      <c r="C10" s="46"/>
      <c r="D10" s="46"/>
      <c r="E10" s="82"/>
    </row>
    <row r="11" spans="2:5">
      <c r="B11" s="91"/>
      <c r="C11" s="46"/>
      <c r="D11" s="46"/>
      <c r="E11" s="82"/>
    </row>
    <row r="12" spans="2:5">
      <c r="B12" s="91"/>
      <c r="C12" s="46"/>
      <c r="D12" s="46"/>
      <c r="E12" s="82"/>
    </row>
    <row r="13" spans="2:5">
      <c r="B13" s="91"/>
      <c r="C13" s="46"/>
      <c r="D13" s="46"/>
      <c r="E13" s="82"/>
    </row>
    <row r="14" spans="2:5">
      <c r="B14" s="91"/>
      <c r="C14" s="46"/>
      <c r="D14" s="46"/>
      <c r="E14" s="82"/>
    </row>
    <row r="15" spans="2:5">
      <c r="B15" s="91"/>
      <c r="C15" s="82"/>
      <c r="D15" s="82"/>
      <c r="E15" s="82"/>
    </row>
    <row r="16" spans="2:5">
      <c r="B16" s="91"/>
      <c r="C16" s="82"/>
      <c r="D16" s="82"/>
      <c r="E16" s="82"/>
    </row>
    <row r="17" spans="2:5">
      <c r="B17" s="90"/>
      <c r="C17" s="85"/>
      <c r="D17" s="46"/>
      <c r="E17" s="82"/>
    </row>
    <row r="18" spans="2:5">
      <c r="B18" s="3" t="s">
        <v>168</v>
      </c>
      <c r="C18" s="134"/>
      <c r="D18" s="134"/>
      <c r="E18" s="334">
        <f>SUM(E7:E17)</f>
        <v>458377</v>
      </c>
    </row>
    <row r="21" spans="2:5">
      <c r="E21" s="80"/>
    </row>
    <row r="22" spans="2:5">
      <c r="B22" s="511"/>
      <c r="C22" s="511"/>
      <c r="D22" s="511"/>
      <c r="E22" s="511"/>
    </row>
    <row r="23" spans="2:5">
      <c r="B23" s="511"/>
      <c r="C23" s="511"/>
      <c r="D23" s="511"/>
      <c r="E23" s="511"/>
    </row>
  </sheetData>
  <mergeCells count="5">
    <mergeCell ref="B2:E2"/>
    <mergeCell ref="B3:E3"/>
    <mergeCell ref="B4:E4"/>
    <mergeCell ref="B22:E22"/>
    <mergeCell ref="B23:E2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5">
    <tabColor rgb="FFFFC000"/>
  </sheetPr>
  <dimension ref="B2:J27"/>
  <sheetViews>
    <sheetView showGridLines="0" zoomScale="75" workbookViewId="0">
      <selection activeCell="C11" sqref="C11"/>
    </sheetView>
  </sheetViews>
  <sheetFormatPr baseColWidth="10" defaultColWidth="8.33203125" defaultRowHeight="15.6"/>
  <cols>
    <col min="1" max="1" width="4.109375" style="4" customWidth="1"/>
    <col min="2" max="2" width="38" style="4" bestFit="1" customWidth="1"/>
    <col min="3" max="3" width="20.6640625" style="4" bestFit="1" customWidth="1"/>
    <col min="4" max="4" width="16.88671875" style="4" customWidth="1"/>
    <col min="5" max="5" width="14.109375" style="4" customWidth="1"/>
    <col min="6" max="6" width="19.109375" style="4" bestFit="1" customWidth="1"/>
    <col min="7" max="7" width="16.109375" style="4" bestFit="1" customWidth="1"/>
    <col min="8" max="8" width="23.33203125" style="4" customWidth="1"/>
    <col min="9" max="9" width="15" style="4" bestFit="1" customWidth="1"/>
    <col min="10" max="10" width="15.33203125" style="4" customWidth="1"/>
    <col min="11" max="11" width="14.109375" style="4" customWidth="1"/>
    <col min="12" max="12" width="12.5546875" style="4" bestFit="1" customWidth="1"/>
    <col min="13" max="13" width="1.33203125" style="4" customWidth="1"/>
    <col min="14" max="14" width="2.33203125" style="4" customWidth="1"/>
    <col min="15" max="15" width="13.77734375" style="4" customWidth="1"/>
    <col min="16" max="16" width="14.33203125" style="4" customWidth="1"/>
    <col min="17" max="16384" width="8.33203125" style="4"/>
  </cols>
  <sheetData>
    <row r="2" spans="2:10" ht="25.8">
      <c r="B2" s="510" t="str">
        <f>+'Caratula Informe'!D3</f>
        <v>ConBoca</v>
      </c>
      <c r="C2" s="510"/>
      <c r="D2" s="510"/>
      <c r="E2" s="510"/>
      <c r="F2" s="510"/>
      <c r="G2" s="510"/>
      <c r="H2" s="6"/>
      <c r="I2" s="6"/>
    </row>
    <row r="3" spans="2:10">
      <c r="B3" s="511" t="s">
        <v>7</v>
      </c>
      <c r="C3" s="511"/>
      <c r="D3" s="511"/>
      <c r="E3" s="511"/>
      <c r="F3" s="511"/>
      <c r="G3" s="511"/>
      <c r="H3" s="6"/>
      <c r="I3" s="6"/>
    </row>
    <row r="4" spans="2:10">
      <c r="B4" s="511" t="str">
        <f>+'Ctas.por Pagar'!B4</f>
        <v>Diciembre de 2023</v>
      </c>
      <c r="C4" s="511"/>
      <c r="D4" s="511"/>
      <c r="E4" s="511"/>
      <c r="F4" s="511"/>
      <c r="G4" s="511"/>
      <c r="H4" s="6"/>
      <c r="I4" s="6"/>
    </row>
    <row r="7" spans="2:10" ht="31.2">
      <c r="B7" s="515" t="s">
        <v>73</v>
      </c>
      <c r="C7" s="259" t="s">
        <v>179</v>
      </c>
      <c r="D7" s="136" t="s">
        <v>74</v>
      </c>
      <c r="E7" s="137" t="s">
        <v>75</v>
      </c>
      <c r="F7" s="138" t="s">
        <v>76</v>
      </c>
      <c r="G7" s="406" t="str">
        <f>+B16</f>
        <v>Saldos</v>
      </c>
      <c r="H7" s="93"/>
      <c r="I7" s="2"/>
    </row>
    <row r="8" spans="2:10">
      <c r="B8" s="516"/>
      <c r="C8" s="139" t="s">
        <v>28</v>
      </c>
      <c r="D8" s="139" t="s">
        <v>28</v>
      </c>
      <c r="E8" s="139" t="s">
        <v>28</v>
      </c>
      <c r="F8" s="139" t="s">
        <v>28</v>
      </c>
      <c r="G8" s="139" t="s">
        <v>28</v>
      </c>
      <c r="I8" s="2"/>
    </row>
    <row r="9" spans="2:10">
      <c r="B9" s="81"/>
      <c r="C9" s="81"/>
      <c r="D9" s="94"/>
      <c r="E9" s="94"/>
      <c r="F9" s="94"/>
      <c r="G9" s="94"/>
      <c r="I9" s="8"/>
    </row>
    <row r="10" spans="2:10">
      <c r="B10" s="95" t="s">
        <v>64</v>
      </c>
      <c r="C10" s="51">
        <v>0</v>
      </c>
      <c r="D10" s="51">
        <v>0</v>
      </c>
      <c r="E10" s="51"/>
      <c r="F10" s="51"/>
      <c r="G10" s="51">
        <f>SUM(C10:F10)</f>
        <v>0</v>
      </c>
    </row>
    <row r="11" spans="2:10">
      <c r="B11" s="95" t="s">
        <v>142</v>
      </c>
      <c r="C11" s="51">
        <v>3000000</v>
      </c>
      <c r="D11" s="51">
        <v>0</v>
      </c>
      <c r="E11" s="51">
        <v>0</v>
      </c>
      <c r="F11" s="51">
        <v>0</v>
      </c>
      <c r="G11" s="51">
        <f>SUM(C11:F11)</f>
        <v>3000000</v>
      </c>
    </row>
    <row r="12" spans="2:10">
      <c r="B12" s="46" t="s">
        <v>50</v>
      </c>
      <c r="C12" s="8">
        <v>0</v>
      </c>
      <c r="D12" s="51">
        <v>0</v>
      </c>
      <c r="E12" s="8"/>
      <c r="F12" s="51">
        <v>0</v>
      </c>
      <c r="G12" s="51">
        <f>SUM(C12:F12)</f>
        <v>0</v>
      </c>
    </row>
    <row r="13" spans="2:10">
      <c r="B13" s="46" t="s">
        <v>217</v>
      </c>
      <c r="C13" s="8">
        <v>0</v>
      </c>
      <c r="D13" s="51">
        <v>0</v>
      </c>
      <c r="E13" s="51">
        <v>0</v>
      </c>
      <c r="F13" s="51">
        <v>0</v>
      </c>
      <c r="G13" s="51">
        <f>SUM(C13:F13)</f>
        <v>0</v>
      </c>
    </row>
    <row r="14" spans="2:10">
      <c r="B14" s="46" t="s">
        <v>114</v>
      </c>
      <c r="C14" s="8">
        <f>+'U-Base de Resultados'!M78</f>
        <v>-1277948</v>
      </c>
      <c r="D14" s="51"/>
      <c r="E14" s="51">
        <v>0</v>
      </c>
      <c r="F14" s="51">
        <f>+'U-Base de Resultados'!N76</f>
        <v>2809620</v>
      </c>
      <c r="G14" s="51">
        <f>SUM(C14:F14)</f>
        <v>1531672</v>
      </c>
    </row>
    <row r="15" spans="2:10">
      <c r="B15" s="46"/>
      <c r="C15" s="51"/>
      <c r="D15" s="46"/>
      <c r="E15" s="51"/>
      <c r="F15" s="51"/>
      <c r="G15" s="51"/>
      <c r="J15" s="8"/>
    </row>
    <row r="16" spans="2:10">
      <c r="B16" s="140" t="s">
        <v>248</v>
      </c>
      <c r="C16" s="141">
        <f t="shared" ref="C16:G16" si="0">SUM(C10:C14)</f>
        <v>1722052</v>
      </c>
      <c r="D16" s="141">
        <f t="shared" si="0"/>
        <v>0</v>
      </c>
      <c r="E16" s="141">
        <f>SUM(E10:E14)</f>
        <v>0</v>
      </c>
      <c r="F16" s="141">
        <f t="shared" si="0"/>
        <v>2809620</v>
      </c>
      <c r="G16" s="141">
        <f t="shared" si="0"/>
        <v>4531672</v>
      </c>
      <c r="J16" s="8"/>
    </row>
    <row r="17" spans="2:9">
      <c r="B17" s="142"/>
      <c r="C17" s="142"/>
      <c r="D17" s="143"/>
      <c r="E17" s="143"/>
      <c r="F17" s="143"/>
      <c r="G17" s="143"/>
      <c r="I17" s="8"/>
    </row>
    <row r="18" spans="2:9">
      <c r="E18" s="8"/>
    </row>
    <row r="19" spans="2:9">
      <c r="B19" s="512" t="s">
        <v>77</v>
      </c>
      <c r="C19" s="513"/>
      <c r="D19" s="514"/>
    </row>
    <row r="20" spans="2:9">
      <c r="B20" s="93" t="s">
        <v>373</v>
      </c>
      <c r="C20" s="8">
        <v>750000</v>
      </c>
      <c r="D20" s="144">
        <f>+C20/$C$24</f>
        <v>0.25</v>
      </c>
      <c r="F20" s="8"/>
      <c r="G20" s="8"/>
    </row>
    <row r="21" spans="2:9">
      <c r="B21" s="93" t="s">
        <v>278</v>
      </c>
      <c r="C21" s="8">
        <v>750000</v>
      </c>
      <c r="D21" s="144">
        <f>+C21/$C$24</f>
        <v>0.25</v>
      </c>
      <c r="G21" s="8"/>
    </row>
    <row r="22" spans="2:9">
      <c r="B22" s="93" t="s">
        <v>374</v>
      </c>
      <c r="C22" s="8">
        <v>750000</v>
      </c>
      <c r="D22" s="144">
        <f>+C22/$C$24</f>
        <v>0.25</v>
      </c>
      <c r="G22" s="8"/>
    </row>
    <row r="23" spans="2:9">
      <c r="B23" s="93" t="s">
        <v>375</v>
      </c>
      <c r="C23" s="8">
        <v>750000</v>
      </c>
      <c r="D23" s="144">
        <f>+C23/$C$24</f>
        <v>0.25</v>
      </c>
      <c r="F23" s="8"/>
      <c r="G23" s="8"/>
    </row>
    <row r="24" spans="2:9">
      <c r="B24" s="47" t="s">
        <v>78</v>
      </c>
      <c r="C24" s="145">
        <f>SUM(C20:C23)</f>
        <v>3000000</v>
      </c>
      <c r="D24" s="146">
        <f>SUM(D20:D23)</f>
        <v>1</v>
      </c>
      <c r="F24" s="8"/>
      <c r="G24" s="8"/>
    </row>
    <row r="25" spans="2:9">
      <c r="F25" s="8"/>
      <c r="G25" s="8"/>
    </row>
    <row r="26" spans="2:9">
      <c r="G26" s="8"/>
    </row>
    <row r="27" spans="2:9">
      <c r="E27" s="8"/>
      <c r="F27" s="8"/>
    </row>
  </sheetData>
  <mergeCells count="5">
    <mergeCell ref="B19:D19"/>
    <mergeCell ref="B7:B8"/>
    <mergeCell ref="B2:G2"/>
    <mergeCell ref="B3:G3"/>
    <mergeCell ref="B4:G4"/>
  </mergeCells>
  <phoneticPr fontId="0" type="noConversion"/>
  <printOptions horizontalCentered="1" verticalCentered="1"/>
  <pageMargins left="0.75" right="0.75" top="1" bottom="1" header="0.11811023622047245" footer="0.11811023622047245"/>
  <pageSetup scale="65" orientation="landscape" r:id="rId1"/>
  <headerFooter alignWithMargins="0">
    <oddFooter>&amp;C11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H36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L38" sqref="L38"/>
    </sheetView>
  </sheetViews>
  <sheetFormatPr baseColWidth="10" defaultColWidth="10.6640625" defaultRowHeight="13.2"/>
  <cols>
    <col min="1" max="1" width="0.33203125" customWidth="1"/>
    <col min="2" max="2" width="3" customWidth="1"/>
    <col min="3" max="3" width="24.44140625" customWidth="1"/>
    <col min="4" max="4" width="12.44140625" bestFit="1" customWidth="1"/>
    <col min="5" max="5" width="15" bestFit="1" customWidth="1"/>
    <col min="6" max="7" width="15" customWidth="1"/>
    <col min="8" max="8" width="16.6640625" bestFit="1" customWidth="1"/>
  </cols>
  <sheetData>
    <row r="1" spans="2:8" ht="15.6">
      <c r="C1" s="319" t="s">
        <v>276</v>
      </c>
    </row>
    <row r="3" spans="2:8" ht="13.8" thickBot="1">
      <c r="C3" s="270" t="s">
        <v>277</v>
      </c>
      <c r="D3" s="270">
        <v>2021</v>
      </c>
      <c r="E3" s="270">
        <v>2022</v>
      </c>
      <c r="F3" s="270">
        <v>2023</v>
      </c>
      <c r="G3" s="270">
        <v>2024</v>
      </c>
      <c r="H3" s="270" t="s">
        <v>36</v>
      </c>
    </row>
    <row r="4" spans="2:8" ht="13.8" thickBot="1">
      <c r="B4" s="322"/>
      <c r="C4" s="323" t="s">
        <v>214</v>
      </c>
      <c r="D4" s="324">
        <f>SUM(D5:D19)</f>
        <v>0</v>
      </c>
      <c r="E4" s="324">
        <f>SUM(E5:E19)</f>
        <v>0</v>
      </c>
      <c r="F4" s="324">
        <f>SUM(F5:F19)</f>
        <v>0</v>
      </c>
      <c r="G4" s="324">
        <f>SUM(G5:G19)</f>
        <v>0</v>
      </c>
      <c r="H4" s="326">
        <f t="shared" ref="H4:H18" si="0">SUM(D4:G4)</f>
        <v>0</v>
      </c>
    </row>
    <row r="5" spans="2:8">
      <c r="B5" s="247">
        <v>1</v>
      </c>
      <c r="C5" s="340" t="s">
        <v>278</v>
      </c>
      <c r="D5" s="321"/>
      <c r="E5" s="321"/>
      <c r="F5" s="321"/>
      <c r="G5" s="321"/>
      <c r="H5" s="320">
        <f t="shared" si="0"/>
        <v>0</v>
      </c>
    </row>
    <row r="6" spans="2:8">
      <c r="B6" s="247">
        <v>2</v>
      </c>
      <c r="C6" s="313" t="s">
        <v>376</v>
      </c>
      <c r="D6" s="321"/>
      <c r="E6" s="321"/>
      <c r="F6" s="321"/>
      <c r="G6" s="321"/>
      <c r="H6" s="320">
        <f t="shared" si="0"/>
        <v>0</v>
      </c>
    </row>
    <row r="7" spans="2:8">
      <c r="B7" s="247">
        <v>3</v>
      </c>
      <c r="C7" s="313" t="s">
        <v>279</v>
      </c>
      <c r="D7" s="321"/>
      <c r="E7" s="321"/>
      <c r="F7" s="321"/>
      <c r="G7" s="321"/>
      <c r="H7" s="320">
        <f t="shared" si="0"/>
        <v>0</v>
      </c>
    </row>
    <row r="8" spans="2:8">
      <c r="B8" s="247">
        <v>4</v>
      </c>
      <c r="C8" s="313" t="s">
        <v>280</v>
      </c>
      <c r="D8" s="321"/>
      <c r="E8" s="321"/>
      <c r="F8" s="321"/>
      <c r="G8" s="321"/>
      <c r="H8" s="320">
        <f t="shared" si="0"/>
        <v>0</v>
      </c>
    </row>
    <row r="9" spans="2:8">
      <c r="B9" s="247">
        <v>5</v>
      </c>
      <c r="C9" s="313" t="s">
        <v>281</v>
      </c>
      <c r="D9" s="321"/>
      <c r="E9" s="321"/>
      <c r="F9" s="321"/>
      <c r="G9" s="321"/>
      <c r="H9" s="320">
        <f t="shared" si="0"/>
        <v>0</v>
      </c>
    </row>
    <row r="10" spans="2:8">
      <c r="B10" s="247">
        <v>6</v>
      </c>
      <c r="C10" s="313"/>
      <c r="D10" s="321"/>
      <c r="E10" s="321"/>
      <c r="F10" s="321"/>
      <c r="G10" s="321"/>
      <c r="H10" s="320">
        <f t="shared" si="0"/>
        <v>0</v>
      </c>
    </row>
    <row r="11" spans="2:8">
      <c r="B11" s="247">
        <v>7</v>
      </c>
      <c r="C11" s="313"/>
      <c r="D11" s="321"/>
      <c r="E11" s="321"/>
      <c r="F11" s="321"/>
      <c r="G11" s="321"/>
      <c r="H11" s="320">
        <f t="shared" si="0"/>
        <v>0</v>
      </c>
    </row>
    <row r="12" spans="2:8">
      <c r="B12" s="247">
        <v>8</v>
      </c>
      <c r="C12" s="313"/>
      <c r="D12" s="321"/>
      <c r="E12" s="321"/>
      <c r="F12" s="321"/>
      <c r="G12" s="321"/>
      <c r="H12" s="320">
        <f t="shared" si="0"/>
        <v>0</v>
      </c>
    </row>
    <row r="13" spans="2:8">
      <c r="B13" s="247">
        <v>9</v>
      </c>
      <c r="C13" s="313"/>
      <c r="D13" s="321"/>
      <c r="E13" s="321"/>
      <c r="F13" s="321"/>
      <c r="G13" s="321"/>
      <c r="H13" s="320">
        <f t="shared" si="0"/>
        <v>0</v>
      </c>
    </row>
    <row r="14" spans="2:8">
      <c r="B14" s="247">
        <v>10</v>
      </c>
      <c r="C14" s="313"/>
      <c r="D14" s="321"/>
      <c r="E14" s="321"/>
      <c r="F14" s="321"/>
      <c r="G14" s="321"/>
      <c r="H14" s="320">
        <f t="shared" si="0"/>
        <v>0</v>
      </c>
    </row>
    <row r="15" spans="2:8">
      <c r="B15" s="247">
        <v>11</v>
      </c>
      <c r="C15" s="313"/>
      <c r="D15" s="321"/>
      <c r="E15" s="321"/>
      <c r="F15" s="321"/>
      <c r="G15" s="321"/>
      <c r="H15" s="320">
        <f t="shared" si="0"/>
        <v>0</v>
      </c>
    </row>
    <row r="16" spans="2:8">
      <c r="B16" s="247">
        <v>12</v>
      </c>
      <c r="C16" s="313"/>
      <c r="D16" s="321"/>
      <c r="E16" s="321"/>
      <c r="F16" s="321"/>
      <c r="G16" s="321"/>
      <c r="H16" s="320">
        <f t="shared" si="0"/>
        <v>0</v>
      </c>
    </row>
    <row r="17" spans="2:8">
      <c r="B17" s="247">
        <v>13</v>
      </c>
      <c r="C17" s="313"/>
      <c r="D17" s="321"/>
      <c r="E17" s="321"/>
      <c r="F17" s="321"/>
      <c r="G17" s="321"/>
      <c r="H17" s="320">
        <f t="shared" si="0"/>
        <v>0</v>
      </c>
    </row>
    <row r="18" spans="2:8">
      <c r="B18" s="247">
        <v>14</v>
      </c>
      <c r="C18" s="313"/>
      <c r="D18" s="321"/>
      <c r="E18" s="321"/>
      <c r="F18" s="321"/>
      <c r="G18" s="321"/>
      <c r="H18" s="320">
        <f t="shared" si="0"/>
        <v>0</v>
      </c>
    </row>
    <row r="19" spans="2:8">
      <c r="B19" s="247">
        <v>92</v>
      </c>
      <c r="C19" s="313"/>
      <c r="D19" s="321"/>
      <c r="E19" s="321"/>
      <c r="F19" s="321"/>
      <c r="G19" s="321"/>
      <c r="H19" s="320"/>
    </row>
    <row r="20" spans="2:8">
      <c r="B20" t="s">
        <v>215</v>
      </c>
      <c r="C20" t="s">
        <v>282</v>
      </c>
      <c r="D20">
        <f>COUNT(D5:D19)</f>
        <v>0</v>
      </c>
      <c r="E20">
        <f>COUNT(E5:E19)</f>
        <v>0</v>
      </c>
      <c r="F20">
        <f>COUNT(F5:F19)</f>
        <v>0</v>
      </c>
      <c r="G20">
        <f>COUNT(G5:G19)</f>
        <v>0</v>
      </c>
      <c r="H20" s="250">
        <f>COUNT(H5:H19)</f>
        <v>14</v>
      </c>
    </row>
    <row r="21" spans="2:8">
      <c r="B21" t="s">
        <v>283</v>
      </c>
      <c r="D21" s="256" t="e">
        <f>+AVERAGE(D5:D19)</f>
        <v>#DIV/0!</v>
      </c>
      <c r="E21" s="256" t="e">
        <f>+AVERAGE(E5:E19)</f>
        <v>#DIV/0!</v>
      </c>
      <c r="F21" s="256" t="e">
        <f>+AVERAGE(F5:F19)</f>
        <v>#DIV/0!</v>
      </c>
      <c r="G21" s="256" t="e">
        <f>+AVERAGE(G5:G19)</f>
        <v>#DIV/0!</v>
      </c>
      <c r="H21" s="251">
        <f>+AVERAGE(H5:H19)</f>
        <v>0</v>
      </c>
    </row>
    <row r="23" spans="2:8">
      <c r="H23" s="256">
        <f>+H21*H20</f>
        <v>0</v>
      </c>
    </row>
    <row r="36" spans="2:3">
      <c r="B36" s="258"/>
      <c r="C36" s="244"/>
    </row>
  </sheetData>
  <sortState ref="B5:H18">
    <sortCondition ref="B5:B18"/>
  </sortState>
  <pageMargins left="0.7" right="0.7" top="0.75" bottom="0.75" header="0.3" footer="0.3"/>
  <pageSetup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FFFF00"/>
  </sheetPr>
  <dimension ref="B2:L41"/>
  <sheetViews>
    <sheetView showGridLines="0" zoomScale="75" workbookViewId="0">
      <selection activeCell="M31" sqref="M31"/>
    </sheetView>
  </sheetViews>
  <sheetFormatPr baseColWidth="10" defaultColWidth="11.33203125" defaultRowHeight="15.6"/>
  <cols>
    <col min="1" max="1" width="3.33203125" style="4" customWidth="1"/>
    <col min="2" max="2" width="16.88671875" style="4" bestFit="1" customWidth="1"/>
    <col min="3" max="3" width="17.109375" style="4" customWidth="1"/>
    <col min="4" max="4" width="48.109375" style="4" customWidth="1"/>
    <col min="5" max="5" width="9.33203125" style="4" bestFit="1" customWidth="1"/>
    <col min="6" max="6" width="19.88671875" style="4" customWidth="1"/>
    <col min="7" max="7" width="16.109375" style="4" bestFit="1" customWidth="1"/>
    <col min="8" max="8" width="17.6640625" style="4" bestFit="1" customWidth="1"/>
    <col min="9" max="9" width="14.88671875" style="4" bestFit="1" customWidth="1"/>
    <col min="10" max="10" width="11.33203125" style="4"/>
    <col min="11" max="11" width="19.88671875" style="4" customWidth="1"/>
    <col min="12" max="16384" width="11.33203125" style="4"/>
  </cols>
  <sheetData>
    <row r="2" spans="2:12" ht="25.8">
      <c r="B2" s="510" t="str">
        <f>+'Activos Fijos'!B3</f>
        <v>ConBoca</v>
      </c>
      <c r="C2" s="510"/>
      <c r="D2" s="510"/>
      <c r="E2" s="510"/>
      <c r="F2" s="510"/>
      <c r="G2" s="510"/>
    </row>
    <row r="3" spans="2:12">
      <c r="B3" s="517" t="s">
        <v>219</v>
      </c>
      <c r="C3" s="517"/>
      <c r="D3" s="517"/>
      <c r="E3" s="517"/>
      <c r="F3" s="517"/>
      <c r="G3" s="517"/>
    </row>
    <row r="4" spans="2:12">
      <c r="B4" s="517" t="str">
        <f>+Banco!B5</f>
        <v>Diciembre de 2023</v>
      </c>
      <c r="C4" s="517"/>
      <c r="D4" s="517"/>
      <c r="E4" s="517"/>
      <c r="F4" s="517"/>
      <c r="G4" s="517"/>
    </row>
    <row r="5" spans="2:12">
      <c r="B5" s="327" t="s">
        <v>219</v>
      </c>
      <c r="G5" s="191"/>
    </row>
    <row r="6" spans="2:12">
      <c r="I6" s="194"/>
    </row>
    <row r="7" spans="2:12" ht="31.8" thickBot="1">
      <c r="B7" s="370" t="s">
        <v>33</v>
      </c>
      <c r="C7" s="370" t="s">
        <v>220</v>
      </c>
      <c r="D7" s="370" t="s">
        <v>221</v>
      </c>
      <c r="E7" s="370" t="s">
        <v>222</v>
      </c>
      <c r="F7" s="370" t="s">
        <v>223</v>
      </c>
      <c r="G7" s="370" t="s">
        <v>224</v>
      </c>
      <c r="H7" s="370" t="s">
        <v>225</v>
      </c>
      <c r="I7" s="370" t="s">
        <v>226</v>
      </c>
      <c r="J7" s="370" t="s">
        <v>227</v>
      </c>
      <c r="K7" s="370" t="s">
        <v>228</v>
      </c>
      <c r="L7"/>
    </row>
    <row r="8" spans="2:12">
      <c r="B8" s="373"/>
      <c r="C8" s="357"/>
      <c r="D8" s="357"/>
      <c r="E8" s="374"/>
      <c r="F8" s="375"/>
      <c r="G8" s="375">
        <f>+F8</f>
        <v>0</v>
      </c>
      <c r="H8" s="376"/>
      <c r="I8" s="375"/>
      <c r="J8" s="377"/>
      <c r="K8" s="378"/>
      <c r="L8"/>
    </row>
    <row r="9" spans="2:12">
      <c r="B9" s="376"/>
      <c r="C9" s="357"/>
      <c r="D9" s="357"/>
      <c r="E9" s="357"/>
      <c r="F9" s="375"/>
      <c r="G9" s="375">
        <f t="shared" ref="G9:G32" si="0">+G8+F9</f>
        <v>0</v>
      </c>
      <c r="H9" s="376"/>
      <c r="I9" s="379"/>
      <c r="J9" s="380"/>
      <c r="K9" s="381"/>
      <c r="L9"/>
    </row>
    <row r="10" spans="2:12">
      <c r="B10" s="376"/>
      <c r="C10" s="357"/>
      <c r="D10" s="357"/>
      <c r="E10" s="357"/>
      <c r="F10" s="375"/>
      <c r="G10" s="375">
        <f t="shared" si="0"/>
        <v>0</v>
      </c>
      <c r="H10" s="376"/>
      <c r="I10" s="379"/>
      <c r="J10" s="380"/>
      <c r="K10" s="381"/>
      <c r="L10"/>
    </row>
    <row r="11" spans="2:12">
      <c r="B11" s="376"/>
      <c r="C11" s="357"/>
      <c r="D11" s="357"/>
      <c r="E11" s="357"/>
      <c r="F11" s="375"/>
      <c r="G11" s="375">
        <f t="shared" si="0"/>
        <v>0</v>
      </c>
      <c r="H11" s="376"/>
      <c r="I11" s="379"/>
      <c r="J11" s="380"/>
      <c r="K11" s="381"/>
      <c r="L11"/>
    </row>
    <row r="12" spans="2:12">
      <c r="B12" s="376"/>
      <c r="C12" s="357"/>
      <c r="D12" s="357"/>
      <c r="E12" s="357"/>
      <c r="F12" s="375"/>
      <c r="G12" s="375">
        <f t="shared" si="0"/>
        <v>0</v>
      </c>
      <c r="H12" s="376"/>
      <c r="I12" s="379"/>
      <c r="J12" s="380"/>
      <c r="K12" s="381"/>
      <c r="L12"/>
    </row>
    <row r="13" spans="2:12">
      <c r="B13" s="376"/>
      <c r="C13" s="357"/>
      <c r="D13" s="357"/>
      <c r="E13" s="357"/>
      <c r="F13" s="375"/>
      <c r="G13" s="375">
        <f t="shared" si="0"/>
        <v>0</v>
      </c>
      <c r="H13" s="376"/>
      <c r="I13" s="379"/>
      <c r="J13" s="380"/>
      <c r="K13" s="381"/>
      <c r="L13"/>
    </row>
    <row r="14" spans="2:12">
      <c r="B14" s="376"/>
      <c r="C14" s="357"/>
      <c r="D14" s="357"/>
      <c r="E14" s="357"/>
      <c r="F14" s="375"/>
      <c r="G14" s="375">
        <f t="shared" si="0"/>
        <v>0</v>
      </c>
      <c r="H14" s="376"/>
      <c r="I14" s="379"/>
      <c r="J14" s="380"/>
      <c r="K14" s="381"/>
      <c r="L14"/>
    </row>
    <row r="15" spans="2:12">
      <c r="B15" s="376"/>
      <c r="C15" s="357"/>
      <c r="D15" s="357"/>
      <c r="E15" s="357"/>
      <c r="F15" s="375"/>
      <c r="G15" s="375">
        <f t="shared" si="0"/>
        <v>0</v>
      </c>
      <c r="H15" s="376"/>
      <c r="I15" s="379"/>
      <c r="J15" s="380"/>
      <c r="K15" s="381"/>
      <c r="L15"/>
    </row>
    <row r="16" spans="2:12">
      <c r="B16" s="376"/>
      <c r="C16" s="357"/>
      <c r="D16" s="357"/>
      <c r="E16" s="357"/>
      <c r="F16" s="375"/>
      <c r="G16" s="375">
        <f t="shared" si="0"/>
        <v>0</v>
      </c>
      <c r="H16" s="376"/>
      <c r="I16" s="379"/>
      <c r="J16" s="380"/>
      <c r="K16" s="381"/>
      <c r="L16"/>
    </row>
    <row r="17" spans="2:12">
      <c r="B17" s="376"/>
      <c r="C17" s="357"/>
      <c r="D17" s="357"/>
      <c r="E17" s="357"/>
      <c r="F17" s="375"/>
      <c r="G17" s="375">
        <f t="shared" si="0"/>
        <v>0</v>
      </c>
      <c r="H17" s="376"/>
      <c r="I17" s="379"/>
      <c r="J17" s="380"/>
      <c r="K17" s="381"/>
      <c r="L17"/>
    </row>
    <row r="18" spans="2:12">
      <c r="B18" s="376"/>
      <c r="C18" s="357"/>
      <c r="D18" s="357"/>
      <c r="E18" s="357"/>
      <c r="F18" s="375"/>
      <c r="G18" s="375">
        <f t="shared" si="0"/>
        <v>0</v>
      </c>
      <c r="H18" s="376"/>
      <c r="I18" s="379"/>
      <c r="J18" s="380"/>
      <c r="K18" s="381"/>
      <c r="L18"/>
    </row>
    <row r="19" spans="2:12">
      <c r="B19" s="376"/>
      <c r="C19" s="357"/>
      <c r="D19" s="357"/>
      <c r="E19" s="357"/>
      <c r="F19" s="379"/>
      <c r="G19" s="375">
        <f t="shared" si="0"/>
        <v>0</v>
      </c>
      <c r="H19" s="376"/>
      <c r="I19" s="375"/>
      <c r="J19" s="382"/>
      <c r="K19" s="378"/>
      <c r="L19"/>
    </row>
    <row r="20" spans="2:12">
      <c r="B20" s="376"/>
      <c r="C20" s="357"/>
      <c r="D20" s="357"/>
      <c r="E20" s="357"/>
      <c r="F20" s="375"/>
      <c r="G20" s="375">
        <f t="shared" si="0"/>
        <v>0</v>
      </c>
      <c r="H20" s="376"/>
      <c r="I20" s="379"/>
      <c r="J20" s="380"/>
      <c r="K20" s="381"/>
      <c r="L20"/>
    </row>
    <row r="21" spans="2:12">
      <c r="B21" s="376"/>
      <c r="C21" s="383"/>
      <c r="D21" s="384"/>
      <c r="E21" s="357"/>
      <c r="F21" s="379"/>
      <c r="G21" s="375">
        <f t="shared" si="0"/>
        <v>0</v>
      </c>
      <c r="H21" s="376"/>
      <c r="I21" s="379"/>
      <c r="J21" s="380"/>
      <c r="K21" s="381"/>
      <c r="L21"/>
    </row>
    <row r="22" spans="2:12">
      <c r="B22" s="376"/>
      <c r="C22" s="383"/>
      <c r="D22" s="357"/>
      <c r="E22" s="357"/>
      <c r="F22" s="379"/>
      <c r="G22" s="375">
        <f t="shared" si="0"/>
        <v>0</v>
      </c>
      <c r="H22" s="376"/>
      <c r="I22" s="379"/>
      <c r="J22" s="380"/>
      <c r="K22" s="381"/>
      <c r="L22"/>
    </row>
    <row r="23" spans="2:12">
      <c r="B23" s="376"/>
      <c r="C23" s="383"/>
      <c r="D23" s="357"/>
      <c r="E23" s="383"/>
      <c r="F23" s="379"/>
      <c r="G23" s="375">
        <f t="shared" si="0"/>
        <v>0</v>
      </c>
      <c r="H23" s="376"/>
      <c r="I23" s="379"/>
      <c r="J23" s="380"/>
      <c r="K23" s="381"/>
      <c r="L23"/>
    </row>
    <row r="24" spans="2:12">
      <c r="B24" s="376"/>
      <c r="C24" s="383"/>
      <c r="D24" s="357"/>
      <c r="E24" s="383"/>
      <c r="F24" s="379"/>
      <c r="G24" s="375">
        <f t="shared" si="0"/>
        <v>0</v>
      </c>
      <c r="H24" s="385"/>
      <c r="I24" s="375"/>
      <c r="J24" s="382"/>
      <c r="K24" s="378"/>
      <c r="L24"/>
    </row>
    <row r="25" spans="2:12">
      <c r="B25" s="376"/>
      <c r="C25" s="383"/>
      <c r="D25" s="357"/>
      <c r="E25" s="383"/>
      <c r="F25" s="379"/>
      <c r="G25" s="375">
        <f t="shared" si="0"/>
        <v>0</v>
      </c>
      <c r="H25" s="385"/>
      <c r="I25" s="375"/>
      <c r="J25" s="382"/>
      <c r="K25" s="378"/>
      <c r="L25"/>
    </row>
    <row r="26" spans="2:12">
      <c r="B26" s="376"/>
      <c r="C26" s="383"/>
      <c r="D26" s="357"/>
      <c r="E26" s="383"/>
      <c r="F26" s="379"/>
      <c r="G26" s="375">
        <f t="shared" si="0"/>
        <v>0</v>
      </c>
      <c r="H26" s="385"/>
      <c r="I26" s="375"/>
      <c r="J26" s="382"/>
      <c r="K26" s="378"/>
      <c r="L26"/>
    </row>
    <row r="27" spans="2:12">
      <c r="B27" s="376"/>
      <c r="C27" s="383"/>
      <c r="D27" s="357"/>
      <c r="E27" s="383"/>
      <c r="F27" s="379"/>
      <c r="G27" s="375">
        <f t="shared" si="0"/>
        <v>0</v>
      </c>
      <c r="H27" s="385"/>
      <c r="I27" s="375"/>
      <c r="J27" s="382"/>
      <c r="K27" s="378"/>
      <c r="L27"/>
    </row>
    <row r="28" spans="2:12">
      <c r="B28" s="376"/>
      <c r="C28" s="383"/>
      <c r="D28" s="357"/>
      <c r="E28" s="383"/>
      <c r="F28" s="379"/>
      <c r="G28" s="375">
        <f t="shared" si="0"/>
        <v>0</v>
      </c>
      <c r="H28" s="385"/>
      <c r="I28" s="375"/>
      <c r="J28" s="382"/>
      <c r="K28" s="378"/>
      <c r="L28"/>
    </row>
    <row r="29" spans="2:12">
      <c r="B29" s="376"/>
      <c r="C29" s="383"/>
      <c r="D29" s="357"/>
      <c r="E29" s="383"/>
      <c r="F29" s="379"/>
      <c r="G29" s="375">
        <f t="shared" si="0"/>
        <v>0</v>
      </c>
      <c r="H29" s="385"/>
      <c r="I29" s="375"/>
      <c r="J29" s="382"/>
      <c r="K29" s="378"/>
      <c r="L29"/>
    </row>
    <row r="30" spans="2:12">
      <c r="B30" s="385"/>
      <c r="C30" s="357"/>
      <c r="D30" s="357"/>
      <c r="E30" s="357"/>
      <c r="F30" s="375"/>
      <c r="G30" s="375">
        <f t="shared" si="0"/>
        <v>0</v>
      </c>
      <c r="H30" s="385"/>
      <c r="I30" s="375"/>
      <c r="J30" s="382"/>
      <c r="K30" s="378"/>
      <c r="L30"/>
    </row>
    <row r="31" spans="2:12">
      <c r="B31" s="385"/>
      <c r="C31" s="357"/>
      <c r="D31" s="357"/>
      <c r="E31" s="357"/>
      <c r="F31" s="375"/>
      <c r="G31" s="375">
        <f t="shared" si="0"/>
        <v>0</v>
      </c>
      <c r="H31" s="385"/>
      <c r="I31" s="375"/>
      <c r="J31" s="382"/>
      <c r="K31" s="378"/>
      <c r="L31"/>
    </row>
    <row r="32" spans="2:12">
      <c r="B32" s="385"/>
      <c r="C32" s="357"/>
      <c r="D32" s="357"/>
      <c r="E32" s="357"/>
      <c r="F32" s="375"/>
      <c r="G32" s="375">
        <f t="shared" si="0"/>
        <v>0</v>
      </c>
      <c r="H32" s="385"/>
      <c r="I32" s="375"/>
      <c r="J32" s="382"/>
      <c r="K32" s="378"/>
      <c r="L32"/>
    </row>
    <row r="33" spans="6:12">
      <c r="F33" s="248"/>
      <c r="G33" s="248"/>
      <c r="H33" s="248"/>
      <c r="I33" s="248"/>
      <c r="J33" s="248"/>
      <c r="K33"/>
      <c r="L33"/>
    </row>
    <row r="34" spans="6:12">
      <c r="F34" s="248"/>
      <c r="G34" s="248"/>
      <c r="H34" s="248"/>
      <c r="I34" s="248"/>
      <c r="J34" s="248"/>
      <c r="K34"/>
      <c r="L34"/>
    </row>
    <row r="35" spans="6:12">
      <c r="F35" s="248"/>
      <c r="G35" s="248"/>
      <c r="H35" s="248"/>
      <c r="I35" s="248"/>
      <c r="J35" s="248"/>
      <c r="K35"/>
      <c r="L35"/>
    </row>
    <row r="36" spans="6:12">
      <c r="F36" s="248"/>
      <c r="G36" s="248"/>
      <c r="H36" s="248"/>
      <c r="I36" s="248"/>
      <c r="J36" s="248"/>
      <c r="K36"/>
      <c r="L36"/>
    </row>
    <row r="37" spans="6:12">
      <c r="F37" s="248"/>
      <c r="G37" s="248"/>
      <c r="H37" s="248"/>
      <c r="I37" s="248"/>
      <c r="J37" s="248"/>
      <c r="K37"/>
      <c r="L37"/>
    </row>
    <row r="38" spans="6:12">
      <c r="F38" s="248"/>
      <c r="G38" s="248"/>
      <c r="H38" s="248"/>
      <c r="I38" s="248"/>
      <c r="J38" s="248"/>
      <c r="K38"/>
      <c r="L38"/>
    </row>
    <row r="39" spans="6:12">
      <c r="F39" s="248"/>
      <c r="G39" s="248"/>
      <c r="H39" s="248"/>
      <c r="I39" s="248"/>
      <c r="J39" s="248"/>
      <c r="K39"/>
      <c r="L39"/>
    </row>
    <row r="40" spans="6:12">
      <c r="F40" s="248"/>
      <c r="G40" s="248"/>
      <c r="H40" s="248"/>
      <c r="I40" s="248"/>
      <c r="J40" s="248"/>
      <c r="K40"/>
      <c r="L40"/>
    </row>
    <row r="41" spans="6:12">
      <c r="F41" s="248"/>
      <c r="G41" s="248"/>
      <c r="H41" s="248"/>
      <c r="I41" s="248"/>
      <c r="J41" s="248"/>
      <c r="K41"/>
      <c r="L41"/>
    </row>
  </sheetData>
  <mergeCells count="3">
    <mergeCell ref="B2:G2"/>
    <mergeCell ref="B3:G3"/>
    <mergeCell ref="B4:G4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B2:K47"/>
  <sheetViews>
    <sheetView showGridLines="0" zoomScale="75" workbookViewId="0">
      <selection activeCell="F36" sqref="F36"/>
    </sheetView>
  </sheetViews>
  <sheetFormatPr baseColWidth="10" defaultColWidth="11.33203125" defaultRowHeight="15.6"/>
  <cols>
    <col min="1" max="1" width="5.6640625" style="4" customWidth="1"/>
    <col min="2" max="2" width="12" style="4" bestFit="1" customWidth="1"/>
    <col min="3" max="3" width="14" style="4" bestFit="1" customWidth="1"/>
    <col min="4" max="4" width="10.5546875" style="4" bestFit="1" customWidth="1"/>
    <col min="5" max="5" width="23.109375" style="4" customWidth="1"/>
    <col min="6" max="6" width="42.33203125" style="4" bestFit="1" customWidth="1"/>
    <col min="7" max="7" width="18.33203125" style="4" customWidth="1"/>
    <col min="8" max="8" width="11.33203125" style="4"/>
    <col min="9" max="9" width="13.88671875" style="4" customWidth="1"/>
    <col min="10" max="16384" width="11.33203125" style="4"/>
  </cols>
  <sheetData>
    <row r="2" spans="2:9" ht="25.8">
      <c r="B2" s="510" t="str">
        <f>+'Activos Fijos'!B3</f>
        <v>ConBoca</v>
      </c>
      <c r="C2" s="510"/>
      <c r="D2" s="510"/>
      <c r="E2" s="510"/>
      <c r="F2" s="510"/>
      <c r="G2" s="510"/>
    </row>
    <row r="3" spans="2:9">
      <c r="B3" s="511" t="s">
        <v>133</v>
      </c>
      <c r="C3" s="511"/>
      <c r="D3" s="511"/>
      <c r="E3" s="511"/>
      <c r="F3" s="511"/>
      <c r="G3" s="511"/>
    </row>
    <row r="4" spans="2:9">
      <c r="B4" s="511" t="str">
        <f>+'Caratula Informe'!G9</f>
        <v>Diciembre de 2023</v>
      </c>
      <c r="C4" s="511"/>
      <c r="D4" s="511"/>
      <c r="E4" s="511"/>
      <c r="F4" s="511"/>
      <c r="G4" s="511"/>
    </row>
    <row r="6" spans="2:9" ht="31.2">
      <c r="B6" s="99" t="s">
        <v>130</v>
      </c>
      <c r="C6" s="99" t="s">
        <v>131</v>
      </c>
      <c r="D6" s="99" t="s">
        <v>230</v>
      </c>
      <c r="E6" s="99" t="s">
        <v>186</v>
      </c>
      <c r="F6" s="99" t="s">
        <v>34</v>
      </c>
      <c r="G6" s="99" t="s">
        <v>35</v>
      </c>
    </row>
    <row r="7" spans="2:9">
      <c r="B7" s="97"/>
      <c r="C7" s="97"/>
      <c r="D7" s="96"/>
      <c r="E7" s="96"/>
      <c r="F7" s="96"/>
      <c r="G7" s="80"/>
    </row>
    <row r="8" spans="2:9">
      <c r="B8" s="97"/>
      <c r="C8" s="97"/>
      <c r="D8" s="96"/>
      <c r="E8" s="87"/>
      <c r="F8" s="96"/>
      <c r="G8" s="80"/>
    </row>
    <row r="9" spans="2:9">
      <c r="B9" s="86"/>
      <c r="C9" s="96"/>
      <c r="D9" s="96"/>
      <c r="E9" s="96"/>
      <c r="F9" s="96"/>
      <c r="G9" s="80"/>
    </row>
    <row r="10" spans="2:9" ht="16.2" thickBot="1">
      <c r="B10" s="83" t="s">
        <v>168</v>
      </c>
      <c r="C10" s="83"/>
      <c r="D10" s="83"/>
      <c r="E10" s="83"/>
      <c r="F10" s="83"/>
      <c r="G10" s="84">
        <f>SUM(G7:G9)</f>
        <v>0</v>
      </c>
    </row>
    <row r="11" spans="2:9" ht="16.2" thickTop="1"/>
    <row r="12" spans="2:9" ht="16.2" thickBot="1">
      <c r="B12" s="83" t="str">
        <f>+B10</f>
        <v>Subtotal</v>
      </c>
      <c r="C12" s="83"/>
      <c r="D12" s="83"/>
      <c r="E12" s="83"/>
      <c r="F12" s="83"/>
      <c r="G12" s="84">
        <f>+G10</f>
        <v>0</v>
      </c>
    </row>
    <row r="13" spans="2:9" ht="16.2" thickTop="1"/>
    <row r="15" spans="2:9">
      <c r="B15" s="511" t="s">
        <v>243</v>
      </c>
      <c r="C15" s="511"/>
      <c r="D15" s="511"/>
      <c r="E15" s="511"/>
      <c r="F15" s="511"/>
      <c r="G15" s="511"/>
    </row>
    <row r="16" spans="2:9">
      <c r="B16" s="511" t="str">
        <f>+B4</f>
        <v>Diciembre de 2023</v>
      </c>
      <c r="C16" s="511"/>
      <c r="D16" s="511"/>
      <c r="E16" s="511"/>
      <c r="F16" s="511"/>
      <c r="G16" s="511"/>
      <c r="H16" s="248"/>
      <c r="I16"/>
    </row>
    <row r="17" spans="2:9">
      <c r="H17" s="248"/>
      <c r="I17"/>
    </row>
    <row r="18" spans="2:9" ht="31.2">
      <c r="B18" s="99" t="s">
        <v>130</v>
      </c>
      <c r="C18" s="99" t="s">
        <v>131</v>
      </c>
      <c r="D18" s="99" t="s">
        <v>230</v>
      </c>
      <c r="E18" s="99" t="s">
        <v>216</v>
      </c>
      <c r="F18" s="99" t="s">
        <v>34</v>
      </c>
      <c r="G18" s="99" t="s">
        <v>35</v>
      </c>
      <c r="H18" s="248"/>
      <c r="I18"/>
    </row>
    <row r="19" spans="2:9">
      <c r="B19" s="97"/>
      <c r="C19" s="97"/>
      <c r="D19" s="96"/>
      <c r="E19" s="96"/>
      <c r="F19" s="96"/>
      <c r="G19" s="80"/>
      <c r="H19" s="270"/>
      <c r="I19" s="270"/>
    </row>
    <row r="20" spans="2:9">
      <c r="B20" s="97"/>
      <c r="C20" s="97"/>
      <c r="D20" s="96"/>
      <c r="E20" s="87"/>
      <c r="F20" s="96"/>
      <c r="G20" s="80"/>
      <c r="H20" s="273"/>
      <c r="I20" s="274"/>
    </row>
    <row r="21" spans="2:9">
      <c r="B21" s="97"/>
      <c r="C21" s="97"/>
      <c r="D21" s="96"/>
      <c r="E21" s="96"/>
      <c r="F21" s="96"/>
      <c r="G21" s="80"/>
      <c r="H21" s="273"/>
      <c r="I21" s="274"/>
    </row>
    <row r="22" spans="2:9">
      <c r="B22" s="97"/>
      <c r="C22" s="97"/>
      <c r="D22" s="96"/>
      <c r="E22" s="96"/>
      <c r="F22" s="96"/>
      <c r="G22" s="80"/>
      <c r="H22" s="273"/>
      <c r="I22" s="274"/>
    </row>
    <row r="23" spans="2:9">
      <c r="B23" s="97"/>
      <c r="C23" s="97"/>
      <c r="D23" s="96"/>
      <c r="E23" s="96"/>
      <c r="F23" s="96"/>
      <c r="G23" s="80"/>
      <c r="H23" s="273"/>
      <c r="I23" s="274"/>
    </row>
    <row r="24" spans="2:9">
      <c r="B24" s="97"/>
      <c r="C24" s="97"/>
      <c r="D24" s="96"/>
      <c r="E24" s="96"/>
      <c r="F24" s="96"/>
      <c r="G24" s="80"/>
      <c r="H24" s="273"/>
      <c r="I24" s="274"/>
    </row>
    <row r="25" spans="2:9">
      <c r="B25" s="97"/>
      <c r="C25" s="97"/>
      <c r="D25" s="96"/>
      <c r="E25" s="87"/>
      <c r="F25" s="96"/>
      <c r="G25" s="80"/>
      <c r="H25" s="273"/>
      <c r="I25" s="274"/>
    </row>
    <row r="26" spans="2:9">
      <c r="B26" s="86"/>
      <c r="C26" s="96"/>
      <c r="D26" s="96"/>
      <c r="E26" s="96"/>
      <c r="F26" s="96"/>
      <c r="G26" s="80"/>
      <c r="H26" s="273"/>
      <c r="I26" s="274"/>
    </row>
    <row r="27" spans="2:9" ht="16.2" thickBot="1">
      <c r="B27" s="83" t="str">
        <f>+B12</f>
        <v>Subtotal</v>
      </c>
      <c r="C27" s="83"/>
      <c r="D27" s="83"/>
      <c r="E27" s="83"/>
      <c r="F27" s="83"/>
      <c r="G27" s="84">
        <f>SUM(G19:G26)</f>
        <v>0</v>
      </c>
      <c r="H27" s="273"/>
      <c r="I27" s="274"/>
    </row>
    <row r="28" spans="2:9" ht="16.2" thickTop="1">
      <c r="H28" s="273"/>
      <c r="I28" s="274"/>
    </row>
    <row r="29" spans="2:9" ht="16.2" thickBot="1">
      <c r="B29" s="83" t="str">
        <f>+B27</f>
        <v>Subtotal</v>
      </c>
      <c r="C29" s="83"/>
      <c r="D29" s="83"/>
      <c r="E29" s="83"/>
      <c r="F29" s="83"/>
      <c r="G29" s="84">
        <f>+G27</f>
        <v>0</v>
      </c>
      <c r="H29" s="273"/>
      <c r="I29" s="274"/>
    </row>
    <row r="30" spans="2:9" ht="16.2" thickTop="1">
      <c r="H30" s="273"/>
      <c r="I30" s="274"/>
    </row>
    <row r="31" spans="2:9">
      <c r="B31" s="263"/>
      <c r="C31" s="248"/>
      <c r="D31" s="248"/>
      <c r="E31" s="271"/>
      <c r="F31"/>
      <c r="G31" s="272"/>
      <c r="H31" s="273"/>
      <c r="I31" s="274"/>
    </row>
    <row r="32" spans="2:9">
      <c r="B32" s="263"/>
      <c r="C32" s="248"/>
      <c r="D32" s="248"/>
      <c r="E32" s="271"/>
      <c r="F32"/>
      <c r="G32" s="272"/>
      <c r="H32" s="273"/>
      <c r="I32" s="274"/>
    </row>
    <row r="33" spans="2:11">
      <c r="B33" s="263"/>
      <c r="C33" s="248"/>
      <c r="D33" s="248"/>
      <c r="E33" s="271"/>
      <c r="F33"/>
      <c r="G33" s="272"/>
      <c r="H33" s="273"/>
      <c r="I33" s="274"/>
    </row>
    <row r="34" spans="2:11">
      <c r="B34" s="263"/>
      <c r="C34" s="248"/>
      <c r="D34" s="248"/>
      <c r="E34" s="271"/>
      <c r="F34"/>
      <c r="G34" s="272"/>
      <c r="H34" s="273"/>
      <c r="I34" s="274"/>
    </row>
    <row r="35" spans="2:11">
      <c r="B35" s="263"/>
      <c r="C35" s="248"/>
      <c r="D35" s="248"/>
      <c r="E35" s="271"/>
      <c r="F35"/>
      <c r="G35" s="272"/>
      <c r="H35" s="273"/>
      <c r="I35" s="274"/>
    </row>
    <row r="36" spans="2:11">
      <c r="B36" s="263"/>
      <c r="C36" s="248"/>
      <c r="D36" s="248"/>
      <c r="E36" s="271"/>
      <c r="F36"/>
      <c r="G36" s="272"/>
      <c r="H36" s="273"/>
      <c r="I36" s="274"/>
    </row>
    <row r="37" spans="2:11">
      <c r="B37" s="263"/>
      <c r="C37" s="248"/>
      <c r="D37" s="248"/>
      <c r="E37" s="271"/>
      <c r="F37"/>
      <c r="G37" s="272"/>
      <c r="H37" s="273"/>
      <c r="I37" s="274"/>
    </row>
    <row r="38" spans="2:11">
      <c r="B38" s="263"/>
      <c r="C38" s="248"/>
      <c r="D38" s="248"/>
      <c r="E38" s="271"/>
      <c r="F38"/>
      <c r="G38" s="272"/>
      <c r="H38" s="273"/>
      <c r="I38" s="274"/>
    </row>
    <row r="39" spans="2:11">
      <c r="B39" s="263"/>
      <c r="C39" s="248"/>
      <c r="D39" s="248"/>
      <c r="E39" s="271"/>
      <c r="F39"/>
      <c r="G39" s="272"/>
      <c r="H39" s="273"/>
      <c r="I39" s="274"/>
      <c r="J39" s="265"/>
      <c r="K39" s="265"/>
    </row>
    <row r="40" spans="2:11">
      <c r="B40" s="263"/>
      <c r="C40" s="248"/>
      <c r="D40" s="248"/>
      <c r="E40" s="271"/>
      <c r="F40"/>
      <c r="G40" s="272"/>
      <c r="H40" s="273"/>
      <c r="I40" s="274"/>
    </row>
    <row r="41" spans="2:11">
      <c r="B41" s="263"/>
      <c r="C41" s="248"/>
      <c r="D41" s="248"/>
      <c r="E41" s="271"/>
      <c r="F41"/>
      <c r="G41" s="272"/>
      <c r="H41" s="273"/>
      <c r="I41" s="274"/>
    </row>
    <row r="42" spans="2:11">
      <c r="B42" s="263"/>
      <c r="C42" s="248"/>
      <c r="D42" s="248"/>
      <c r="E42" s="271"/>
      <c r="F42"/>
      <c r="G42" s="272"/>
      <c r="H42" s="273"/>
      <c r="I42" s="274"/>
    </row>
    <row r="43" spans="2:11">
      <c r="B43" s="263"/>
      <c r="C43" s="248"/>
      <c r="D43" s="248"/>
      <c r="E43" s="271"/>
      <c r="F43"/>
      <c r="G43" s="272"/>
      <c r="H43" s="273"/>
      <c r="I43" s="274"/>
    </row>
    <row r="44" spans="2:11">
      <c r="B44" s="263"/>
      <c r="C44" s="248"/>
      <c r="D44" s="248"/>
      <c r="E44" s="271"/>
      <c r="F44"/>
      <c r="G44" s="272"/>
      <c r="H44" s="273"/>
      <c r="I44" s="274"/>
    </row>
    <row r="45" spans="2:11">
      <c r="B45" s="263"/>
      <c r="C45" s="248"/>
      <c r="D45" s="248"/>
      <c r="E45" s="271"/>
      <c r="F45"/>
      <c r="G45" s="272"/>
      <c r="H45" s="273"/>
      <c r="I45" s="274"/>
    </row>
    <row r="46" spans="2:11">
      <c r="B46"/>
      <c r="C46" s="248"/>
      <c r="D46" s="268"/>
      <c r="E46" s="275"/>
      <c r="F46"/>
      <c r="G46"/>
      <c r="H46" s="248"/>
      <c r="I46"/>
    </row>
    <row r="47" spans="2:11">
      <c r="B47"/>
      <c r="C47" s="248"/>
      <c r="D47" s="248"/>
      <c r="E47"/>
      <c r="F47"/>
      <c r="G47"/>
      <c r="H47" s="248"/>
      <c r="I47"/>
    </row>
  </sheetData>
  <mergeCells count="5">
    <mergeCell ref="B2:G2"/>
    <mergeCell ref="B3:G3"/>
    <mergeCell ref="B4:G4"/>
    <mergeCell ref="B15:G15"/>
    <mergeCell ref="B16:G16"/>
  </mergeCells>
  <phoneticPr fontId="33" type="noConversion"/>
  <pageMargins left="0.75" right="0.75" top="1" bottom="1" header="0" footer="0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B3:I45"/>
  <sheetViews>
    <sheetView showGridLines="0" zoomScale="80" workbookViewId="0">
      <selection activeCell="K36" sqref="K36"/>
    </sheetView>
  </sheetViews>
  <sheetFormatPr baseColWidth="10" defaultColWidth="10.6640625" defaultRowHeight="13.2"/>
  <cols>
    <col min="1" max="1" width="4.33203125" customWidth="1"/>
    <col min="2" max="2" width="41.21875" bestFit="1" customWidth="1"/>
    <col min="3" max="3" width="16.6640625" bestFit="1" customWidth="1"/>
    <col min="4" max="4" width="14" customWidth="1"/>
    <col min="5" max="5" width="18.33203125" bestFit="1" customWidth="1"/>
    <col min="6" max="6" width="17.6640625" bestFit="1" customWidth="1"/>
    <col min="7" max="7" width="16.6640625" bestFit="1" customWidth="1"/>
    <col min="8" max="8" width="13.33203125" bestFit="1" customWidth="1"/>
    <col min="9" max="9" width="12" bestFit="1" customWidth="1"/>
    <col min="10" max="10" width="12.6640625" bestFit="1" customWidth="1"/>
    <col min="11" max="11" width="15" bestFit="1" customWidth="1"/>
  </cols>
  <sheetData>
    <row r="3" spans="2:9" ht="25.8">
      <c r="B3" s="518" t="str">
        <f>+Banco!B2</f>
        <v>ConBoca</v>
      </c>
      <c r="C3" s="518"/>
      <c r="D3" s="518"/>
      <c r="E3" s="518"/>
      <c r="F3" s="518"/>
      <c r="G3" s="518"/>
    </row>
    <row r="4" spans="2:9" ht="15.6">
      <c r="B4" s="519" t="s">
        <v>82</v>
      </c>
      <c r="C4" s="519"/>
      <c r="D4" s="519"/>
      <c r="E4" s="519"/>
      <c r="F4" s="519"/>
      <c r="G4" s="519"/>
    </row>
    <row r="5" spans="2:9" ht="15.6">
      <c r="B5" s="519" t="str">
        <f>+'Caratula Informe'!G9</f>
        <v>Diciembre de 2023</v>
      </c>
      <c r="C5" s="519"/>
      <c r="D5" s="519"/>
      <c r="E5" s="519"/>
      <c r="F5" s="519"/>
      <c r="G5" s="519"/>
    </row>
    <row r="6" spans="2:9" ht="15.6">
      <c r="B6" s="53"/>
      <c r="C6" s="54"/>
      <c r="D6" s="54"/>
      <c r="E6" s="54"/>
      <c r="F6" s="54"/>
      <c r="G6" s="54"/>
    </row>
    <row r="7" spans="2:9" ht="31.2">
      <c r="B7" s="121" t="s">
        <v>83</v>
      </c>
      <c r="C7" s="122" t="s">
        <v>84</v>
      </c>
      <c r="D7" s="121" t="s">
        <v>22</v>
      </c>
      <c r="E7" s="121" t="s">
        <v>85</v>
      </c>
      <c r="F7" s="121" t="s">
        <v>86</v>
      </c>
      <c r="G7" s="121" t="s">
        <v>87</v>
      </c>
    </row>
    <row r="8" spans="2:9" ht="15.6">
      <c r="B8" s="55"/>
      <c r="C8" s="56"/>
      <c r="D8" s="57"/>
      <c r="E8" s="57"/>
      <c r="F8" s="57"/>
      <c r="G8" s="57"/>
    </row>
    <row r="9" spans="2:9" ht="15.6">
      <c r="B9" s="150" t="s">
        <v>366</v>
      </c>
      <c r="C9" s="60">
        <v>0</v>
      </c>
      <c r="D9" s="60">
        <v>0</v>
      </c>
      <c r="E9" s="60"/>
      <c r="F9" s="123"/>
      <c r="G9" s="60">
        <f>SUM(C9:F9)</f>
        <v>0</v>
      </c>
      <c r="H9" s="153"/>
    </row>
    <row r="10" spans="2:9" ht="15.6">
      <c r="B10" s="150" t="s">
        <v>367</v>
      </c>
      <c r="C10" s="59">
        <v>0</v>
      </c>
      <c r="D10" s="60"/>
      <c r="E10" s="60">
        <v>0</v>
      </c>
      <c r="F10" s="59"/>
      <c r="G10" s="60">
        <f>SUM(C10:F10)</f>
        <v>0</v>
      </c>
      <c r="I10" s="153"/>
    </row>
    <row r="11" spans="2:9" ht="15.6">
      <c r="B11" s="150" t="s">
        <v>368</v>
      </c>
      <c r="C11" s="61">
        <v>0</v>
      </c>
      <c r="D11" s="61"/>
      <c r="E11" s="61"/>
      <c r="F11" s="61"/>
      <c r="G11" s="368">
        <f>SUM(C11:F11)</f>
        <v>0</v>
      </c>
      <c r="I11" s="153"/>
    </row>
    <row r="12" spans="2:9" ht="15.6">
      <c r="B12" s="62" t="s">
        <v>88</v>
      </c>
      <c r="C12" s="63">
        <f t="shared" ref="C12:G12" si="0">SUM(C9:C11)</f>
        <v>0</v>
      </c>
      <c r="D12" s="63">
        <f t="shared" si="0"/>
        <v>0</v>
      </c>
      <c r="E12" s="63">
        <f t="shared" si="0"/>
        <v>0</v>
      </c>
      <c r="F12" s="63">
        <f t="shared" si="0"/>
        <v>0</v>
      </c>
      <c r="G12" s="63">
        <f t="shared" si="0"/>
        <v>0</v>
      </c>
      <c r="H12" s="1"/>
    </row>
    <row r="13" spans="2:9" ht="15.6">
      <c r="B13" s="53"/>
      <c r="C13" s="54"/>
      <c r="D13" s="53"/>
      <c r="E13" s="60"/>
      <c r="F13" s="53"/>
      <c r="G13" s="54"/>
    </row>
    <row r="14" spans="2:9" ht="31.2">
      <c r="B14" s="122" t="s">
        <v>83</v>
      </c>
      <c r="C14" s="122" t="s">
        <v>84</v>
      </c>
      <c r="D14" s="121" t="s">
        <v>22</v>
      </c>
      <c r="E14" s="121" t="s">
        <v>55</v>
      </c>
      <c r="F14" s="121" t="s">
        <v>86</v>
      </c>
      <c r="G14" s="121" t="s">
        <v>87</v>
      </c>
    </row>
    <row r="15" spans="2:9" ht="15.6">
      <c r="B15" s="64"/>
      <c r="C15" s="56"/>
      <c r="D15" s="57"/>
      <c r="E15" s="57"/>
      <c r="F15" s="57"/>
      <c r="G15" s="57"/>
    </row>
    <row r="16" spans="2:9" ht="15.6">
      <c r="B16" s="65" t="s">
        <v>369</v>
      </c>
      <c r="C16" s="59">
        <v>0</v>
      </c>
      <c r="D16" s="60">
        <v>0</v>
      </c>
      <c r="E16" s="60">
        <v>0</v>
      </c>
      <c r="F16" s="60">
        <v>0</v>
      </c>
      <c r="G16" s="60">
        <f>SUM(C16:F16)</f>
        <v>0</v>
      </c>
      <c r="H16" s="153"/>
    </row>
    <row r="17" spans="2:8" ht="15.6">
      <c r="B17" s="65" t="s">
        <v>370</v>
      </c>
      <c r="C17" s="59">
        <v>0</v>
      </c>
      <c r="D17" s="60">
        <v>0</v>
      </c>
      <c r="E17" s="60">
        <v>0</v>
      </c>
      <c r="F17" s="60"/>
      <c r="G17" s="60">
        <f>SUM(C17:F17)</f>
        <v>0</v>
      </c>
      <c r="H17" s="153"/>
    </row>
    <row r="18" spans="2:8" ht="15.6">
      <c r="B18" s="65" t="s">
        <v>371</v>
      </c>
      <c r="C18" s="61">
        <v>0</v>
      </c>
      <c r="D18" s="60">
        <v>0</v>
      </c>
      <c r="E18" s="60">
        <v>0</v>
      </c>
      <c r="F18" s="60"/>
      <c r="G18" s="60">
        <f>SUM(C18:F18)</f>
        <v>0</v>
      </c>
    </row>
    <row r="19" spans="2:8" ht="15.6">
      <c r="B19" s="66" t="s">
        <v>89</v>
      </c>
      <c r="C19" s="67">
        <f t="shared" ref="C19:G19" si="1">SUM(C16:C18)</f>
        <v>0</v>
      </c>
      <c r="D19" s="68">
        <f t="shared" si="1"/>
        <v>0</v>
      </c>
      <c r="E19" s="68">
        <f t="shared" si="1"/>
        <v>0</v>
      </c>
      <c r="F19" s="68">
        <f t="shared" si="1"/>
        <v>0</v>
      </c>
      <c r="G19" s="68">
        <f t="shared" si="1"/>
        <v>0</v>
      </c>
    </row>
    <row r="20" spans="2:8" ht="15.6">
      <c r="B20" s="53"/>
      <c r="C20" s="54"/>
      <c r="D20" s="54"/>
      <c r="E20" s="54"/>
      <c r="F20" s="54"/>
      <c r="G20" s="54"/>
    </row>
    <row r="21" spans="2:8" ht="15.6">
      <c r="B21" s="62" t="s">
        <v>90</v>
      </c>
      <c r="C21" s="68">
        <f>+C12+C19</f>
        <v>0</v>
      </c>
      <c r="D21" s="68">
        <f t="shared" ref="D21:G21" si="2">+D12+D19</f>
        <v>0</v>
      </c>
      <c r="E21" s="68">
        <f t="shared" si="2"/>
        <v>0</v>
      </c>
      <c r="F21" s="68">
        <f t="shared" si="2"/>
        <v>0</v>
      </c>
      <c r="G21" s="68">
        <f t="shared" si="2"/>
        <v>0</v>
      </c>
    </row>
    <row r="24" spans="2:8">
      <c r="E24" s="155"/>
      <c r="G24" s="1"/>
    </row>
    <row r="25" spans="2:8">
      <c r="E25" s="155"/>
    </row>
    <row r="26" spans="2:8">
      <c r="E26" s="155"/>
    </row>
    <row r="27" spans="2:8">
      <c r="E27" s="155"/>
    </row>
    <row r="28" spans="2:8">
      <c r="E28" s="155"/>
    </row>
    <row r="29" spans="2:8">
      <c r="E29" s="155"/>
    </row>
    <row r="30" spans="2:8">
      <c r="E30" s="155"/>
    </row>
    <row r="31" spans="2:8">
      <c r="E31" s="155"/>
    </row>
    <row r="32" spans="2:8">
      <c r="E32" s="155"/>
    </row>
    <row r="33" spans="2:5">
      <c r="E33" s="155"/>
    </row>
    <row r="34" spans="2:5">
      <c r="E34" s="155"/>
    </row>
    <row r="35" spans="2:5">
      <c r="E35" s="155"/>
    </row>
    <row r="36" spans="2:5">
      <c r="B36" s="252"/>
      <c r="C36" s="248"/>
      <c r="D36" s="248"/>
      <c r="E36" s="248"/>
    </row>
    <row r="37" spans="2:5">
      <c r="B37" s="252"/>
      <c r="C37" s="248"/>
      <c r="D37" s="248"/>
      <c r="E37" s="248"/>
    </row>
    <row r="38" spans="2:5">
      <c r="B38" s="252"/>
      <c r="C38" s="248"/>
      <c r="D38" s="248"/>
      <c r="E38" s="248"/>
    </row>
    <row r="39" spans="2:5">
      <c r="B39" s="252"/>
      <c r="C39" s="248"/>
      <c r="D39" s="248"/>
      <c r="E39" s="248"/>
    </row>
    <row r="40" spans="2:5">
      <c r="B40" s="252"/>
      <c r="C40" s="248"/>
      <c r="D40" s="248"/>
      <c r="E40" s="248"/>
    </row>
    <row r="41" spans="2:5">
      <c r="B41" s="252"/>
      <c r="C41" s="248"/>
      <c r="D41" s="248"/>
      <c r="E41" s="248"/>
    </row>
    <row r="42" spans="2:5">
      <c r="B42" s="252"/>
      <c r="C42" s="248"/>
      <c r="D42" s="248"/>
      <c r="E42" s="248"/>
    </row>
    <row r="43" spans="2:5">
      <c r="B43" s="252"/>
      <c r="C43" s="248"/>
      <c r="D43" s="248"/>
      <c r="E43" s="248"/>
    </row>
    <row r="44" spans="2:5">
      <c r="B44" s="252"/>
      <c r="C44" s="248"/>
      <c r="D44" s="248"/>
      <c r="E44" s="248"/>
    </row>
    <row r="45" spans="2:5">
      <c r="B45" s="252"/>
      <c r="C45" s="248"/>
      <c r="D45" s="248"/>
      <c r="E45" s="248"/>
    </row>
  </sheetData>
  <mergeCells count="3">
    <mergeCell ref="B3:G3"/>
    <mergeCell ref="B4:G4"/>
    <mergeCell ref="B5:G5"/>
  </mergeCells>
  <phoneticPr fontId="0" type="noConversion"/>
  <pageMargins left="0.75" right="0.75" top="1" bottom="1" header="0" footer="0"/>
  <pageSetup paperSize="9" orientation="portrait" horizontalDpi="200" verticalDpi="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G28"/>
  <sheetViews>
    <sheetView zoomScale="75" zoomScaleNormal="75" workbookViewId="0">
      <selection activeCell="E21" sqref="E21"/>
    </sheetView>
  </sheetViews>
  <sheetFormatPr baseColWidth="10" defaultColWidth="10.6640625" defaultRowHeight="13.2"/>
  <cols>
    <col min="1" max="1" width="3.21875" customWidth="1"/>
    <col min="2" max="3" width="12" bestFit="1" customWidth="1"/>
    <col min="4" max="4" width="50.44140625" customWidth="1"/>
    <col min="5" max="5" width="12.6640625" bestFit="1" customWidth="1"/>
  </cols>
  <sheetData>
    <row r="1" spans="1:7" ht="15.6">
      <c r="A1" s="4"/>
      <c r="B1" s="4"/>
      <c r="C1" s="4"/>
      <c r="D1" s="4"/>
      <c r="E1" s="4"/>
    </row>
    <row r="2" spans="1:7" ht="25.8">
      <c r="A2" s="4"/>
      <c r="B2" s="510" t="str">
        <f>+'Activos Fijos'!B3</f>
        <v>ConBoca</v>
      </c>
      <c r="C2" s="510"/>
      <c r="D2" s="510"/>
      <c r="E2" s="510"/>
    </row>
    <row r="3" spans="1:7" ht="15.6">
      <c r="A3" s="4"/>
      <c r="B3" s="511" t="s">
        <v>192</v>
      </c>
      <c r="C3" s="511"/>
      <c r="D3" s="511"/>
      <c r="E3" s="511"/>
    </row>
    <row r="4" spans="1:7" ht="15.6">
      <c r="A4" s="4"/>
      <c r="B4" s="2"/>
      <c r="C4" s="2"/>
      <c r="D4" s="2" t="str">
        <f>+'Activos Fijos'!B5</f>
        <v>Diciembre de 2023</v>
      </c>
      <c r="E4" s="2"/>
    </row>
    <row r="5" spans="1:7" ht="15.6">
      <c r="A5" s="4"/>
      <c r="B5" s="4"/>
      <c r="C5" s="4"/>
      <c r="D5" s="4"/>
      <c r="E5" s="4"/>
    </row>
    <row r="6" spans="1:7" ht="31.2">
      <c r="A6" s="4"/>
      <c r="B6" s="99" t="s">
        <v>130</v>
      </c>
      <c r="C6" s="99" t="s">
        <v>206</v>
      </c>
      <c r="D6" s="99" t="s">
        <v>34</v>
      </c>
      <c r="E6" s="99" t="s">
        <v>35</v>
      </c>
    </row>
    <row r="7" spans="1:7" ht="15.6">
      <c r="A7" s="4"/>
      <c r="B7" s="86"/>
      <c r="C7" s="86"/>
      <c r="D7" s="4"/>
      <c r="E7" s="80"/>
    </row>
    <row r="8" spans="1:7" ht="15.6">
      <c r="A8" s="4"/>
      <c r="B8" s="86"/>
      <c r="C8" s="86"/>
      <c r="D8" s="4"/>
      <c r="E8" s="80"/>
    </row>
    <row r="9" spans="1:7" ht="15.6">
      <c r="A9" s="4"/>
      <c r="B9" s="86"/>
      <c r="C9" s="86"/>
      <c r="D9" s="4"/>
      <c r="E9" s="80"/>
    </row>
    <row r="10" spans="1:7" ht="15.6">
      <c r="A10" s="4"/>
      <c r="B10" s="86"/>
      <c r="C10" s="86"/>
      <c r="D10" s="4"/>
      <c r="E10" s="80"/>
      <c r="G10" s="312"/>
    </row>
    <row r="11" spans="1:7" ht="15.6">
      <c r="A11" s="4"/>
      <c r="B11" s="86"/>
      <c r="C11" s="86"/>
      <c r="D11" s="4"/>
      <c r="E11" s="80"/>
    </row>
    <row r="12" spans="1:7" ht="15.6">
      <c r="A12" s="4"/>
      <c r="B12" s="86"/>
      <c r="C12" s="86"/>
      <c r="D12" s="4"/>
      <c r="E12" s="80"/>
    </row>
    <row r="13" spans="1:7" ht="15.6">
      <c r="A13" s="4"/>
      <c r="B13" s="86"/>
      <c r="C13" s="86"/>
      <c r="D13" s="4"/>
      <c r="E13" s="80"/>
    </row>
    <row r="14" spans="1:7" ht="16.2" thickBot="1">
      <c r="A14" s="4"/>
      <c r="B14" s="83"/>
      <c r="C14" s="83"/>
      <c r="D14" s="83" t="s">
        <v>168</v>
      </c>
      <c r="E14" s="84">
        <f>SUM(E7:E11)</f>
        <v>0</v>
      </c>
    </row>
    <row r="15" spans="1:7" ht="16.2" thickTop="1">
      <c r="A15" s="4"/>
    </row>
    <row r="17" spans="2:5" ht="15.6">
      <c r="B17" s="511" t="s">
        <v>207</v>
      </c>
      <c r="C17" s="511"/>
      <c r="D17" s="511"/>
      <c r="E17" s="511"/>
    </row>
    <row r="18" spans="2:5" ht="15.6">
      <c r="B18" s="2"/>
      <c r="C18" s="2"/>
      <c r="D18" s="2" t="str">
        <f>+D4</f>
        <v>Diciembre de 2023</v>
      </c>
      <c r="E18" s="2"/>
    </row>
    <row r="19" spans="2:5" ht="15.6">
      <c r="B19" s="4"/>
      <c r="C19" s="4"/>
      <c r="D19" s="4"/>
      <c r="E19" s="4"/>
    </row>
    <row r="20" spans="2:5" ht="31.2">
      <c r="B20" s="99" t="s">
        <v>208</v>
      </c>
      <c r="C20" s="99"/>
      <c r="D20" s="99" t="s">
        <v>34</v>
      </c>
      <c r="E20" s="99" t="s">
        <v>35</v>
      </c>
    </row>
    <row r="21" spans="2:5" ht="15.6">
      <c r="B21" s="86"/>
      <c r="C21" s="86"/>
      <c r="D21" s="4" t="s">
        <v>209</v>
      </c>
      <c r="E21" s="80"/>
    </row>
    <row r="22" spans="2:5" ht="15.6">
      <c r="B22" s="86"/>
      <c r="C22" s="4"/>
      <c r="D22" s="4"/>
      <c r="E22" s="80"/>
    </row>
    <row r="23" spans="2:5" ht="15.6">
      <c r="B23" s="86"/>
      <c r="C23" s="86"/>
      <c r="D23" s="4"/>
      <c r="E23" s="80"/>
    </row>
    <row r="24" spans="2:5" ht="16.2" thickBot="1">
      <c r="B24" s="83"/>
      <c r="C24" s="83"/>
      <c r="D24" s="83" t="s">
        <v>168</v>
      </c>
      <c r="E24" s="84">
        <f>SUM(E21:E22)</f>
        <v>0</v>
      </c>
    </row>
    <row r="25" spans="2:5" ht="13.8" thickTop="1"/>
    <row r="27" spans="2:5" ht="16.2" thickBot="1">
      <c r="B27" s="83"/>
      <c r="C27" s="83"/>
      <c r="D27" s="83" t="s">
        <v>210</v>
      </c>
      <c r="E27" s="84">
        <f>+E14+E24</f>
        <v>0</v>
      </c>
    </row>
    <row r="28" spans="2:5" ht="13.8" thickTop="1"/>
  </sheetData>
  <mergeCells count="3">
    <mergeCell ref="B2:E2"/>
    <mergeCell ref="B3:E3"/>
    <mergeCell ref="B17:E1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4">
    <tabColor rgb="FFFFFF00"/>
  </sheetPr>
  <dimension ref="B2:I14"/>
  <sheetViews>
    <sheetView showGridLines="0" zoomScale="75" workbookViewId="0">
      <selection activeCell="E9" sqref="E9"/>
    </sheetView>
  </sheetViews>
  <sheetFormatPr baseColWidth="10" defaultColWidth="11.33203125" defaultRowHeight="15.6"/>
  <cols>
    <col min="1" max="1" width="3.33203125" style="4" customWidth="1"/>
    <col min="2" max="2" width="12" style="4" bestFit="1" customWidth="1"/>
    <col min="3" max="3" width="12" style="4" customWidth="1"/>
    <col min="4" max="4" width="15" style="4" customWidth="1"/>
    <col min="5" max="5" width="48.33203125" style="4" bestFit="1" customWidth="1"/>
    <col min="6" max="6" width="12.109375" style="4" bestFit="1" customWidth="1"/>
    <col min="7" max="7" width="17.6640625" style="4" bestFit="1" customWidth="1"/>
    <col min="8" max="8" width="11.33203125" style="4"/>
    <col min="9" max="9" width="12.6640625" style="4" bestFit="1" customWidth="1"/>
    <col min="10" max="16384" width="11.33203125" style="4"/>
  </cols>
  <sheetData>
    <row r="2" spans="2:9" ht="25.8">
      <c r="B2" s="510" t="str">
        <f>+'Activos Fijos'!B3</f>
        <v>ConBoca</v>
      </c>
      <c r="C2" s="510"/>
      <c r="D2" s="510"/>
      <c r="E2" s="510"/>
    </row>
    <row r="3" spans="2:9">
      <c r="B3" s="511" t="s">
        <v>235</v>
      </c>
      <c r="C3" s="511"/>
      <c r="D3" s="511"/>
      <c r="E3" s="511"/>
    </row>
    <row r="4" spans="2:9">
      <c r="B4" s="511" t="str">
        <f>+'Activos Fijos'!B5</f>
        <v>Diciembre de 2023</v>
      </c>
      <c r="C4" s="511"/>
      <c r="D4" s="511"/>
      <c r="E4" s="511"/>
    </row>
    <row r="6" spans="2:9" ht="31.2">
      <c r="B6" s="99" t="s">
        <v>130</v>
      </c>
      <c r="C6" s="99" t="s">
        <v>178</v>
      </c>
      <c r="D6" s="99" t="s">
        <v>91</v>
      </c>
      <c r="E6" s="99" t="s">
        <v>34</v>
      </c>
      <c r="F6" s="99" t="s">
        <v>35</v>
      </c>
    </row>
    <row r="7" spans="2:9">
      <c r="B7" s="90"/>
      <c r="D7" s="96"/>
      <c r="E7" s="86"/>
      <c r="F7" s="82"/>
    </row>
    <row r="8" spans="2:9">
      <c r="B8" s="90"/>
      <c r="D8" s="96"/>
      <c r="E8" s="86"/>
      <c r="F8" s="82"/>
    </row>
    <row r="9" spans="2:9">
      <c r="B9" s="90"/>
      <c r="D9" s="96"/>
      <c r="E9" s="86"/>
      <c r="F9" s="82"/>
    </row>
    <row r="10" spans="2:9">
      <c r="B10" s="90"/>
      <c r="D10" s="96"/>
      <c r="E10" s="86"/>
      <c r="F10" s="82"/>
    </row>
    <row r="11" spans="2:9">
      <c r="B11" s="90"/>
      <c r="D11" s="96"/>
      <c r="E11" s="86"/>
      <c r="F11" s="82"/>
      <c r="I11" s="80"/>
    </row>
    <row r="12" spans="2:9">
      <c r="B12" s="93"/>
      <c r="F12" s="192"/>
      <c r="I12" s="80"/>
    </row>
    <row r="13" spans="2:9" ht="16.2" thickBot="1">
      <c r="B13" s="469"/>
      <c r="C13" s="83"/>
      <c r="D13" s="83"/>
      <c r="E13" s="83" t="s">
        <v>168</v>
      </c>
      <c r="F13" s="468"/>
    </row>
    <row r="14" spans="2:9" ht="16.2" thickTop="1"/>
  </sheetData>
  <mergeCells count="3">
    <mergeCell ref="B4:E4"/>
    <mergeCell ref="B3:E3"/>
    <mergeCell ref="B2:E2"/>
  </mergeCells>
  <phoneticPr fontId="0" type="noConversion"/>
  <printOptions horizontalCentered="1"/>
  <pageMargins left="0.75" right="0.75" top="0.78740157480314965" bottom="1" header="0" footer="0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B4:D16"/>
  <sheetViews>
    <sheetView zoomScale="75" zoomScaleNormal="75" workbookViewId="0">
      <selection activeCell="C11" sqref="C11"/>
    </sheetView>
  </sheetViews>
  <sheetFormatPr baseColWidth="10" defaultColWidth="10.6640625" defaultRowHeight="13.2"/>
  <cols>
    <col min="2" max="2" width="12" bestFit="1" customWidth="1"/>
    <col min="3" max="3" width="53.77734375" customWidth="1"/>
    <col min="4" max="4" width="11.6640625" bestFit="1" customWidth="1"/>
  </cols>
  <sheetData>
    <row r="4" spans="2:4" ht="25.8">
      <c r="B4" s="510" t="str">
        <f>+'Acreedores Varios'!B2:E2</f>
        <v>ConBoca</v>
      </c>
      <c r="C4" s="510"/>
      <c r="D4" s="510"/>
    </row>
    <row r="5" spans="2:4" ht="15.6">
      <c r="B5" s="511" t="s">
        <v>185</v>
      </c>
      <c r="C5" s="511"/>
      <c r="D5" s="511"/>
    </row>
    <row r="6" spans="2:4" ht="15.6">
      <c r="B6" s="511" t="str">
        <f>+'Acreedores Varios'!B4:E4</f>
        <v>Diciembre de 2023</v>
      </c>
      <c r="C6" s="511"/>
      <c r="D6" s="511"/>
    </row>
    <row r="7" spans="2:4" ht="15.6">
      <c r="B7" s="4"/>
      <c r="C7" s="4"/>
      <c r="D7" s="4"/>
    </row>
    <row r="8" spans="2:4" ht="31.2">
      <c r="B8" s="99" t="s">
        <v>33</v>
      </c>
      <c r="C8" s="99" t="s">
        <v>34</v>
      </c>
      <c r="D8" s="99" t="s">
        <v>35</v>
      </c>
    </row>
    <row r="9" spans="2:4" ht="15.6">
      <c r="B9" s="91"/>
      <c r="C9" s="82"/>
      <c r="D9" s="82"/>
    </row>
    <row r="10" spans="2:4" ht="15.6">
      <c r="B10" s="91"/>
      <c r="C10" s="82"/>
      <c r="D10" s="82"/>
    </row>
    <row r="11" spans="2:4" ht="15.6">
      <c r="B11" s="91"/>
      <c r="C11" s="82"/>
      <c r="D11" s="82"/>
    </row>
    <row r="12" spans="2:4" ht="15.6">
      <c r="B12" s="91"/>
      <c r="C12" s="82"/>
      <c r="D12" s="82"/>
    </row>
    <row r="13" spans="2:4" ht="15.6">
      <c r="B13" s="90"/>
      <c r="C13" s="82"/>
      <c r="D13" s="82"/>
    </row>
    <row r="14" spans="2:4" ht="15.6">
      <c r="B14" s="90"/>
      <c r="C14" s="311"/>
      <c r="D14" s="46"/>
    </row>
    <row r="15" spans="2:4" ht="15.6">
      <c r="B15" s="3" t="s">
        <v>168</v>
      </c>
      <c r="C15" s="134"/>
      <c r="D15" s="135">
        <f>SUM(D9:D14)</f>
        <v>0</v>
      </c>
    </row>
    <row r="16" spans="2:4" ht="15.6">
      <c r="B16" s="4"/>
      <c r="C16" s="4"/>
      <c r="D16" s="4"/>
    </row>
  </sheetData>
  <mergeCells count="3">
    <mergeCell ref="B4:D4"/>
    <mergeCell ref="B5:D5"/>
    <mergeCell ref="B6:D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B2:D19"/>
  <sheetViews>
    <sheetView showGridLines="0" zoomScale="75" workbookViewId="0">
      <selection activeCell="C8" sqref="C8"/>
    </sheetView>
  </sheetViews>
  <sheetFormatPr baseColWidth="10" defaultColWidth="11.33203125" defaultRowHeight="15.6"/>
  <cols>
    <col min="1" max="1" width="5.77734375" style="4" customWidth="1"/>
    <col min="2" max="2" width="14.33203125" style="4" customWidth="1"/>
    <col min="3" max="3" width="57.88671875" style="4" customWidth="1"/>
    <col min="4" max="4" width="12.6640625" style="4" bestFit="1" customWidth="1"/>
    <col min="5" max="6" width="11.33203125" style="4"/>
    <col min="7" max="7" width="12" style="4" bestFit="1" customWidth="1"/>
    <col min="8" max="16384" width="11.33203125" style="4"/>
  </cols>
  <sheetData>
    <row r="2" spans="2:4" ht="25.8">
      <c r="B2" s="510" t="str">
        <f>+Provisiones!B4</f>
        <v>ConBoca</v>
      </c>
      <c r="C2" s="510"/>
      <c r="D2" s="510"/>
    </row>
    <row r="3" spans="2:4">
      <c r="B3" s="511" t="s">
        <v>140</v>
      </c>
      <c r="C3" s="511"/>
      <c r="D3" s="511"/>
    </row>
    <row r="4" spans="2:4">
      <c r="B4" s="511" t="str">
        <f>+'Activos Fijos'!B5:G5</f>
        <v>Diciembre de 2023</v>
      </c>
      <c r="C4" s="511"/>
      <c r="D4" s="511"/>
    </row>
    <row r="6" spans="2:4" ht="31.2">
      <c r="B6" s="99" t="s">
        <v>33</v>
      </c>
      <c r="C6" s="99" t="s">
        <v>34</v>
      </c>
      <c r="D6" s="99" t="s">
        <v>35</v>
      </c>
    </row>
    <row r="7" spans="2:4">
      <c r="B7" s="318">
        <v>45291</v>
      </c>
      <c r="C7" s="81" t="s">
        <v>170</v>
      </c>
      <c r="D7" s="82"/>
    </row>
    <row r="8" spans="2:4">
      <c r="B8" s="91">
        <f>+B7</f>
        <v>45291</v>
      </c>
      <c r="C8" s="82" t="s">
        <v>372</v>
      </c>
      <c r="D8" s="82"/>
    </row>
    <row r="9" spans="2:4">
      <c r="B9" s="91">
        <f t="shared" ref="B9:B11" si="0">+B8</f>
        <v>45291</v>
      </c>
      <c r="C9" s="82" t="s">
        <v>180</v>
      </c>
      <c r="D9" s="82"/>
    </row>
    <row r="10" spans="2:4">
      <c r="B10" s="91">
        <f t="shared" si="0"/>
        <v>45291</v>
      </c>
      <c r="C10" s="82" t="s">
        <v>181</v>
      </c>
      <c r="D10" s="82"/>
    </row>
    <row r="11" spans="2:4">
      <c r="B11" s="91">
        <f t="shared" si="0"/>
        <v>45291</v>
      </c>
      <c r="C11" s="82" t="s">
        <v>212</v>
      </c>
      <c r="D11" s="82"/>
    </row>
    <row r="12" spans="2:4">
      <c r="B12" s="91"/>
      <c r="C12" s="192"/>
      <c r="D12" s="82"/>
    </row>
    <row r="13" spans="2:4">
      <c r="B13" s="3" t="s">
        <v>168</v>
      </c>
      <c r="C13" s="134"/>
      <c r="D13" s="135">
        <f>SUM(D7:D11)</f>
        <v>0</v>
      </c>
    </row>
    <row r="15" spans="2:4">
      <c r="D15" s="80"/>
    </row>
    <row r="17" spans="4:4">
      <c r="D17" s="80"/>
    </row>
    <row r="19" spans="4:4">
      <c r="D19" s="80"/>
    </row>
  </sheetData>
  <mergeCells count="3">
    <mergeCell ref="B4:D4"/>
    <mergeCell ref="B2:D2"/>
    <mergeCell ref="B3:D3"/>
  </mergeCells>
  <phoneticPr fontId="0" type="noConversion"/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B1:H117"/>
  <sheetViews>
    <sheetView tabSelected="1" zoomScale="57" workbookViewId="0">
      <selection activeCell="G70" sqref="G70"/>
    </sheetView>
  </sheetViews>
  <sheetFormatPr baseColWidth="10" defaultColWidth="10.6640625" defaultRowHeight="13.2"/>
  <cols>
    <col min="3" max="3" width="18.33203125" customWidth="1"/>
    <col min="4" max="4" width="12" bestFit="1" customWidth="1"/>
    <col min="6" max="6" width="14.88671875" customWidth="1"/>
    <col min="7" max="7" width="18.44140625" customWidth="1"/>
  </cols>
  <sheetData>
    <row r="1" spans="2:8" ht="31.2">
      <c r="B1" s="486" t="s">
        <v>274</v>
      </c>
      <c r="C1" s="486"/>
      <c r="D1" s="486"/>
      <c r="E1" s="486"/>
      <c r="F1" s="486"/>
      <c r="G1" s="486"/>
      <c r="H1" s="486"/>
    </row>
    <row r="2" spans="2:8" ht="17.399999999999999">
      <c r="B2" s="487" t="s">
        <v>193</v>
      </c>
      <c r="C2" s="487"/>
      <c r="D2" s="487"/>
      <c r="E2" s="487"/>
      <c r="F2" s="487"/>
      <c r="G2" s="487"/>
      <c r="H2" s="487"/>
    </row>
    <row r="3" spans="2:8" ht="17.399999999999999">
      <c r="C3" s="359"/>
      <c r="D3" s="360" t="str">
        <f>+'Caratula Informe'!F9</f>
        <v>Al cierre de</v>
      </c>
      <c r="E3" s="363" t="str">
        <f>+'Caratula Informe'!G9</f>
        <v>Diciembre de 2023</v>
      </c>
      <c r="F3" s="363"/>
      <c r="G3" s="359"/>
      <c r="H3" s="359"/>
    </row>
    <row r="4" spans="2:8" ht="17.399999999999999">
      <c r="B4" s="276"/>
      <c r="C4" s="276"/>
      <c r="D4" s="277"/>
      <c r="E4" s="276"/>
      <c r="F4" s="276"/>
      <c r="G4" s="276"/>
      <c r="H4" s="277"/>
    </row>
    <row r="5" spans="2:8" ht="15.6">
      <c r="B5" s="278" t="s">
        <v>194</v>
      </c>
      <c r="C5" s="279"/>
      <c r="D5" s="280"/>
      <c r="E5" s="279"/>
      <c r="F5" s="278" t="s">
        <v>30</v>
      </c>
      <c r="G5" s="279"/>
      <c r="H5" s="281"/>
    </row>
    <row r="6" spans="2:8">
      <c r="B6" s="279"/>
      <c r="C6" s="279"/>
      <c r="D6" s="282" t="str">
        <f>+'Caratula Informe'!G9</f>
        <v>Diciembre de 2023</v>
      </c>
      <c r="E6" s="279"/>
      <c r="F6" s="279"/>
      <c r="G6" s="279"/>
      <c r="H6" s="282" t="str">
        <f>+D6</f>
        <v>Diciembre de 2023</v>
      </c>
    </row>
    <row r="7" spans="2:8">
      <c r="B7" s="283" t="s">
        <v>195</v>
      </c>
      <c r="C7" s="283"/>
      <c r="D7" s="284" t="s">
        <v>28</v>
      </c>
      <c r="E7" s="283"/>
      <c r="F7" s="283" t="s">
        <v>196</v>
      </c>
      <c r="G7" s="279"/>
      <c r="H7" s="284" t="s">
        <v>28</v>
      </c>
    </row>
    <row r="8" spans="2:8">
      <c r="B8" s="279"/>
      <c r="C8" s="279"/>
      <c r="D8" s="285"/>
      <c r="E8" s="279"/>
      <c r="F8" s="279"/>
      <c r="G8" s="279"/>
      <c r="H8" s="281"/>
    </row>
    <row r="9" spans="2:8">
      <c r="B9" s="279" t="str">
        <f>+'Balance General $'!B12</f>
        <v>Disponible</v>
      </c>
      <c r="C9" s="279"/>
      <c r="D9" s="286">
        <f>+'Balance General $'!C12</f>
        <v>1990049</v>
      </c>
      <c r="E9" s="279"/>
      <c r="F9" s="279" t="str">
        <f>+'Balance General $'!B52</f>
        <v xml:space="preserve">Obligaciones con Bancos </v>
      </c>
      <c r="G9" s="279"/>
      <c r="H9" s="285">
        <f>+'Balance General $'!C52</f>
        <v>0</v>
      </c>
    </row>
    <row r="10" spans="2:8">
      <c r="B10" s="279" t="str">
        <f>+'Balance General $'!B13</f>
        <v>Inversiones</v>
      </c>
      <c r="C10" s="279"/>
      <c r="D10" s="286">
        <f>+'Balance General $'!C13</f>
        <v>0</v>
      </c>
      <c r="E10" s="279"/>
      <c r="F10" s="279" t="str">
        <f>+'Balance General $'!B53</f>
        <v>Documentos y cuentas por pagar</v>
      </c>
      <c r="G10" s="279"/>
      <c r="H10" s="285">
        <f>+'Balance General $'!C53</f>
        <v>0</v>
      </c>
    </row>
    <row r="11" spans="2:8">
      <c r="B11" s="279" t="str">
        <f>+'Balance General $'!B14</f>
        <v>Deudores Varios</v>
      </c>
      <c r="C11" s="279"/>
      <c r="D11" s="286">
        <f>+'Balance General $'!C14</f>
        <v>0</v>
      </c>
      <c r="E11" s="279"/>
      <c r="F11" s="279" t="str">
        <f>+'Balance General $'!B54</f>
        <v>Acreedores Varios CP</v>
      </c>
      <c r="G11" s="279"/>
      <c r="H11" s="285">
        <f>+'Balance General $'!C54</f>
        <v>458377</v>
      </c>
    </row>
    <row r="12" spans="2:8">
      <c r="B12" s="279" t="str">
        <f>+'Balance General $'!B15</f>
        <v>Impuestos por Recuperar</v>
      </c>
      <c r="C12" s="279"/>
      <c r="D12" s="286">
        <f>+'Balance General $'!C15</f>
        <v>0</v>
      </c>
      <c r="E12" s="279"/>
      <c r="F12" s="279" t="str">
        <f>+'Balance General $'!B55</f>
        <v>Impuestos a la renta por pagar</v>
      </c>
      <c r="G12" s="279"/>
      <c r="H12" s="285">
        <f>+'Balance General $'!C55</f>
        <v>0</v>
      </c>
    </row>
    <row r="13" spans="2:8">
      <c r="B13" s="279" t="str">
        <f>+'Balance General $'!B16</f>
        <v>Anticipo Proveedores</v>
      </c>
      <c r="C13" s="279"/>
      <c r="D13" s="286">
        <f>+'Balance General $'!C16</f>
        <v>0</v>
      </c>
      <c r="E13" s="279"/>
      <c r="F13" s="279" t="str">
        <f>+'Balance General $'!B56</f>
        <v>Impuestos Diferidos</v>
      </c>
      <c r="H13" s="285">
        <f>+'Balance General $'!C56</f>
        <v>0</v>
      </c>
    </row>
    <row r="14" spans="2:8">
      <c r="B14" s="279"/>
      <c r="C14" s="279"/>
      <c r="D14" s="286"/>
      <c r="E14" s="279"/>
      <c r="F14" s="279" t="str">
        <f>+'Balance General $'!B57</f>
        <v>Provisiones</v>
      </c>
      <c r="H14" s="285">
        <f>+'Balance General $'!C57</f>
        <v>0</v>
      </c>
    </row>
    <row r="15" spans="2:8">
      <c r="B15" s="279"/>
      <c r="C15" s="279"/>
      <c r="D15" s="286"/>
      <c r="E15" s="279"/>
      <c r="F15" s="279" t="str">
        <f>+'Balance General $'!B58</f>
        <v>Retenciones</v>
      </c>
      <c r="G15" s="279"/>
      <c r="H15" s="285">
        <f>+'Balance General $'!C58</f>
        <v>0</v>
      </c>
    </row>
    <row r="16" spans="2:8">
      <c r="B16" s="279"/>
      <c r="C16" s="279"/>
      <c r="D16" s="286"/>
      <c r="E16" s="279"/>
      <c r="F16" s="279" t="s">
        <v>213</v>
      </c>
      <c r="G16" s="279"/>
      <c r="H16" s="285">
        <f>+'Balance General $'!C59</f>
        <v>0</v>
      </c>
    </row>
    <row r="17" spans="2:8">
      <c r="B17" s="279"/>
      <c r="C17" s="279"/>
      <c r="D17" s="285"/>
      <c r="E17" s="279"/>
      <c r="F17" s="279"/>
      <c r="G17" s="279"/>
      <c r="H17" s="285"/>
    </row>
    <row r="18" spans="2:8">
      <c r="B18" s="287" t="s">
        <v>197</v>
      </c>
      <c r="C18" s="288"/>
      <c r="D18" s="289">
        <f>SUM(D9:D17)</f>
        <v>1990049</v>
      </c>
      <c r="E18" s="279"/>
      <c r="F18" s="287" t="s">
        <v>198</v>
      </c>
      <c r="G18" s="288"/>
      <c r="H18" s="289">
        <f>SUM(H9:H17)</f>
        <v>458377</v>
      </c>
    </row>
    <row r="19" spans="2:8">
      <c r="B19" s="279"/>
      <c r="C19" s="279"/>
      <c r="D19" s="285"/>
      <c r="E19" s="279"/>
      <c r="F19" s="279"/>
      <c r="G19" s="279"/>
      <c r="H19" s="281"/>
    </row>
    <row r="20" spans="2:8">
      <c r="B20" s="279"/>
      <c r="C20" s="279"/>
      <c r="D20" s="285"/>
      <c r="E20" s="279"/>
      <c r="F20" s="279"/>
      <c r="G20" s="279"/>
      <c r="H20" s="281"/>
    </row>
    <row r="21" spans="2:8">
      <c r="B21" s="283" t="s">
        <v>4</v>
      </c>
      <c r="C21" s="283"/>
      <c r="D21" s="290"/>
      <c r="E21" s="283"/>
      <c r="F21" s="283" t="s">
        <v>61</v>
      </c>
      <c r="G21" s="279"/>
      <c r="H21" s="281"/>
    </row>
    <row r="22" spans="2:8">
      <c r="B22" s="279"/>
      <c r="C22" s="279"/>
      <c r="D22" s="285"/>
      <c r="E22" s="279"/>
      <c r="F22" s="279"/>
      <c r="G22" s="279"/>
      <c r="H22" s="281"/>
    </row>
    <row r="23" spans="2:8">
      <c r="B23" s="279" t="str">
        <f>+'Balance General $'!B23</f>
        <v>Activo Fijo 1</v>
      </c>
      <c r="C23" s="279"/>
      <c r="D23" s="286">
        <f>+'Balance General $'!C23</f>
        <v>0</v>
      </c>
      <c r="E23" s="279"/>
      <c r="F23" s="279" t="str">
        <f>+'Balance General $'!B67</f>
        <v>Acreedores Varios LP</v>
      </c>
      <c r="G23" s="279"/>
      <c r="H23" s="285">
        <f>+'Balance General $'!C67</f>
        <v>0</v>
      </c>
    </row>
    <row r="24" spans="2:8">
      <c r="B24" s="279" t="str">
        <f>+'Balance General $'!B24</f>
        <v>Activo Fijo 2</v>
      </c>
      <c r="C24" s="279"/>
      <c r="D24" s="286">
        <f>+'Balance General $'!C24</f>
        <v>0</v>
      </c>
      <c r="E24" s="279"/>
      <c r="F24" s="279"/>
      <c r="G24" s="279"/>
      <c r="H24" s="285"/>
    </row>
    <row r="25" spans="2:8">
      <c r="B25" s="279" t="str">
        <f>+'Balance General $'!B25</f>
        <v>Activo Fijo 3</v>
      </c>
      <c r="C25" s="279"/>
      <c r="D25" s="286">
        <f>+'Balance General $'!C25</f>
        <v>0</v>
      </c>
      <c r="E25" s="279"/>
      <c r="F25" s="279"/>
      <c r="G25" s="279"/>
      <c r="H25" s="285"/>
    </row>
    <row r="26" spans="2:8">
      <c r="B26" s="279"/>
      <c r="C26" s="279"/>
      <c r="D26" s="285"/>
      <c r="E26" s="279"/>
      <c r="F26" s="279"/>
      <c r="G26" s="279"/>
      <c r="H26" s="285"/>
    </row>
    <row r="27" spans="2:8">
      <c r="B27" s="283" t="s">
        <v>5</v>
      </c>
      <c r="C27" s="279"/>
      <c r="D27" s="290">
        <f>SUM(D23:D26)</f>
        <v>0</v>
      </c>
      <c r="E27" s="279"/>
      <c r="F27" s="279"/>
      <c r="G27" s="279"/>
      <c r="H27" s="281"/>
    </row>
    <row r="28" spans="2:8">
      <c r="B28" s="279"/>
      <c r="C28" s="279"/>
      <c r="D28" s="285"/>
      <c r="E28" s="279"/>
      <c r="F28" s="279"/>
      <c r="G28" s="279"/>
      <c r="H28" s="281"/>
    </row>
    <row r="29" spans="2:8">
      <c r="B29" s="279" t="s">
        <v>205</v>
      </c>
      <c r="C29" s="279"/>
      <c r="D29" s="286">
        <f>+'Balance General $'!C31</f>
        <v>0</v>
      </c>
      <c r="E29" s="279"/>
      <c r="F29" s="279"/>
      <c r="G29" s="279"/>
      <c r="H29" s="281"/>
    </row>
    <row r="30" spans="2:8">
      <c r="B30" s="279" t="s">
        <v>55</v>
      </c>
      <c r="C30" s="279"/>
      <c r="D30" s="286">
        <f>+'Balance General $'!C32</f>
        <v>0</v>
      </c>
      <c r="E30" s="279"/>
      <c r="F30" s="279"/>
      <c r="G30" s="279"/>
      <c r="H30" s="281"/>
    </row>
    <row r="31" spans="2:8">
      <c r="B31" s="279"/>
      <c r="C31" s="279"/>
      <c r="D31" s="285"/>
      <c r="E31" s="279"/>
      <c r="F31" s="279"/>
      <c r="G31" s="279"/>
      <c r="H31" s="281"/>
    </row>
    <row r="32" spans="2:8">
      <c r="B32" s="283" t="s">
        <v>199</v>
      </c>
      <c r="C32" s="279"/>
      <c r="D32" s="290">
        <f>SUM(D28:D31)</f>
        <v>0</v>
      </c>
      <c r="E32" s="279"/>
      <c r="F32" s="279"/>
      <c r="G32" s="279"/>
      <c r="H32" s="281"/>
    </row>
    <row r="33" spans="2:8">
      <c r="B33" s="279"/>
      <c r="C33" s="279"/>
      <c r="D33" s="285"/>
      <c r="E33" s="279"/>
      <c r="F33" s="279"/>
      <c r="G33" s="279"/>
      <c r="H33" s="281"/>
    </row>
    <row r="34" spans="2:8">
      <c r="B34" s="287" t="s">
        <v>200</v>
      </c>
      <c r="C34" s="288"/>
      <c r="D34" s="289">
        <f>+D27+D32</f>
        <v>0</v>
      </c>
      <c r="E34" s="279"/>
      <c r="F34" s="287" t="s">
        <v>201</v>
      </c>
      <c r="G34" s="288"/>
      <c r="H34" s="289">
        <f>SUM(H23:H33)</f>
        <v>0</v>
      </c>
    </row>
    <row r="35" spans="2:8">
      <c r="B35" s="279"/>
      <c r="C35" s="279"/>
      <c r="D35" s="285"/>
      <c r="E35" s="279"/>
      <c r="F35" s="279"/>
      <c r="G35" s="279"/>
      <c r="H35" s="281"/>
    </row>
    <row r="36" spans="2:8">
      <c r="B36" s="279"/>
      <c r="C36" s="279"/>
      <c r="D36" s="285"/>
      <c r="E36" s="279"/>
      <c r="F36" s="279"/>
      <c r="G36" s="279"/>
      <c r="H36" s="281"/>
    </row>
    <row r="37" spans="2:8">
      <c r="B37" s="283" t="s">
        <v>6</v>
      </c>
      <c r="C37" s="283"/>
      <c r="D37" s="290"/>
      <c r="E37" s="283"/>
      <c r="F37" s="283" t="s">
        <v>7</v>
      </c>
      <c r="G37" s="279"/>
      <c r="H37" s="281"/>
    </row>
    <row r="38" spans="2:8">
      <c r="B38" s="279"/>
      <c r="C38" s="279"/>
      <c r="D38" s="285"/>
      <c r="E38" s="279"/>
      <c r="F38" s="279"/>
      <c r="G38" s="279"/>
      <c r="H38" s="281"/>
    </row>
    <row r="39" spans="2:8">
      <c r="B39" s="279" t="str">
        <f>+'Balance General $'!B36</f>
        <v>Otros Activos 1</v>
      </c>
      <c r="C39" s="279"/>
      <c r="D39" s="286">
        <f>+'Balance General $'!C36</f>
        <v>0</v>
      </c>
      <c r="E39" s="279"/>
      <c r="F39" s="279" t="str">
        <f>+'Balance General $'!B74</f>
        <v>Capital Pagado</v>
      </c>
      <c r="G39" s="279"/>
      <c r="H39" s="285">
        <f>+'Balance General $'!C74</f>
        <v>0</v>
      </c>
    </row>
    <row r="40" spans="2:8">
      <c r="B40" s="279" t="str">
        <f>+'Balance General $'!B37</f>
        <v>Otros Activos 2</v>
      </c>
      <c r="C40" s="279"/>
      <c r="D40" s="286">
        <f>+'Balance General $'!C37</f>
        <v>0</v>
      </c>
      <c r="E40" s="279"/>
      <c r="F40" s="279" t="str">
        <f>+'Balance General $'!B75</f>
        <v>Reserva de revalorización</v>
      </c>
      <c r="G40" s="279"/>
      <c r="H40" s="285">
        <f>+'Balance General $'!C75</f>
        <v>0</v>
      </c>
    </row>
    <row r="41" spans="2:8">
      <c r="B41" s="279" t="str">
        <f>+'Balance General $'!B38</f>
        <v>Otros Activos 3</v>
      </c>
      <c r="C41" s="279"/>
      <c r="D41" s="286">
        <f>+'Balance General $'!C38</f>
        <v>0</v>
      </c>
      <c r="E41" s="279"/>
      <c r="F41" s="279" t="str">
        <f>+'Balance General $'!B76</f>
        <v>Resultados Acumulados</v>
      </c>
      <c r="G41" s="279"/>
      <c r="H41" s="285">
        <f>+'Balance General $'!C76</f>
        <v>0</v>
      </c>
    </row>
    <row r="42" spans="2:8">
      <c r="B42" s="279"/>
      <c r="C42" s="279"/>
      <c r="D42" s="285"/>
      <c r="E42" s="279"/>
      <c r="F42" s="279" t="str">
        <f>+'Balance General $'!B77</f>
        <v>Resultado del Ejercicio</v>
      </c>
      <c r="G42" s="279"/>
      <c r="H42" s="285">
        <f>+'Balance General $'!C77</f>
        <v>1531672</v>
      </c>
    </row>
    <row r="43" spans="2:8">
      <c r="B43" s="279"/>
      <c r="C43" s="279"/>
      <c r="D43" s="285"/>
      <c r="E43" s="279"/>
      <c r="F43" s="279"/>
      <c r="G43" s="279"/>
      <c r="H43" s="281"/>
    </row>
    <row r="44" spans="2:8">
      <c r="B44" s="287" t="s">
        <v>9</v>
      </c>
      <c r="C44" s="288"/>
      <c r="D44" s="289">
        <f>SUM(D39:D43)</f>
        <v>0</v>
      </c>
      <c r="E44" s="279"/>
      <c r="F44" s="287" t="s">
        <v>202</v>
      </c>
      <c r="G44" s="288"/>
      <c r="H44" s="289">
        <f>SUM(H39:H43)</f>
        <v>1531672</v>
      </c>
    </row>
    <row r="45" spans="2:8">
      <c r="B45" s="283"/>
      <c r="C45" s="279"/>
      <c r="D45" s="285"/>
      <c r="E45" s="279"/>
      <c r="F45" s="283"/>
      <c r="G45" s="279"/>
      <c r="H45" s="281"/>
    </row>
    <row r="46" spans="2:8">
      <c r="B46" s="287" t="s">
        <v>11</v>
      </c>
      <c r="C46" s="288"/>
      <c r="D46" s="289">
        <f>+D44+D34+D18</f>
        <v>1990049</v>
      </c>
      <c r="E46" s="279"/>
      <c r="F46" s="287" t="s">
        <v>203</v>
      </c>
      <c r="G46" s="288"/>
      <c r="H46" s="289">
        <f>+H44+H34+H18</f>
        <v>1990049</v>
      </c>
    </row>
    <row r="47" spans="2:8">
      <c r="B47" s="279"/>
      <c r="C47" s="279"/>
      <c r="D47" s="285"/>
      <c r="E47" s="279"/>
      <c r="F47" s="279"/>
      <c r="G47" s="279"/>
      <c r="H47" s="281">
        <f>+H46-D46</f>
        <v>0</v>
      </c>
    </row>
    <row r="48" spans="2:8">
      <c r="B48" s="279"/>
      <c r="C48" s="279"/>
      <c r="D48" s="285"/>
      <c r="E48" s="279"/>
      <c r="F48" s="279"/>
      <c r="G48" s="279"/>
      <c r="H48" s="281"/>
    </row>
    <row r="49" spans="2:8">
      <c r="B49" s="279"/>
      <c r="C49" s="279"/>
      <c r="D49" s="285"/>
      <c r="E49" s="279"/>
      <c r="F49" s="279"/>
      <c r="G49" s="279"/>
      <c r="H49" s="281"/>
    </row>
    <row r="50" spans="2:8">
      <c r="B50" s="279"/>
      <c r="C50" s="279"/>
      <c r="D50" s="285"/>
      <c r="E50" s="279"/>
      <c r="F50" s="279"/>
      <c r="G50" s="279"/>
      <c r="H50" s="281"/>
    </row>
    <row r="51" spans="2:8">
      <c r="B51" s="279"/>
      <c r="C51" s="279"/>
      <c r="D51" s="285"/>
      <c r="E51" s="279"/>
      <c r="F51" s="279"/>
      <c r="G51" s="279"/>
      <c r="H51" s="281"/>
    </row>
    <row r="52" spans="2:8">
      <c r="B52" s="279"/>
      <c r="C52" s="279"/>
      <c r="D52" s="285"/>
      <c r="E52" s="279"/>
      <c r="F52" s="279"/>
      <c r="G52" s="279"/>
      <c r="H52" s="281"/>
    </row>
    <row r="53" spans="2:8">
      <c r="B53" s="279"/>
      <c r="C53" s="279"/>
      <c r="D53" s="285"/>
      <c r="E53" s="279"/>
      <c r="F53" s="279"/>
      <c r="G53" s="279"/>
      <c r="H53" s="281"/>
    </row>
    <row r="54" spans="2:8" ht="13.8" thickBot="1">
      <c r="B54" s="279"/>
      <c r="C54" s="279"/>
      <c r="D54" s="285"/>
      <c r="E54" s="279"/>
      <c r="F54" s="291"/>
      <c r="G54" s="291"/>
      <c r="H54" s="292"/>
    </row>
    <row r="55" spans="2:8">
      <c r="B55" s="279"/>
      <c r="C55" s="279"/>
      <c r="D55" s="285"/>
      <c r="E55" s="279"/>
      <c r="F55" s="485" t="s">
        <v>373</v>
      </c>
      <c r="G55" s="485"/>
      <c r="H55" s="485"/>
    </row>
    <row r="56" spans="2:8">
      <c r="B56" s="279"/>
      <c r="C56" s="279"/>
      <c r="D56" s="285"/>
      <c r="E56" s="279"/>
      <c r="F56" s="485" t="s">
        <v>403</v>
      </c>
      <c r="G56" s="485"/>
      <c r="H56" s="485"/>
    </row>
    <row r="57" spans="2:8">
      <c r="B57" s="279"/>
      <c r="C57" s="279"/>
      <c r="D57" s="285"/>
      <c r="E57" s="279"/>
      <c r="F57" s="279"/>
      <c r="G57" s="279"/>
      <c r="H57" s="281"/>
    </row>
    <row r="58" spans="2:8">
      <c r="B58" s="279"/>
      <c r="C58" s="279"/>
      <c r="D58" s="285"/>
      <c r="E58" s="279"/>
      <c r="F58" s="279"/>
      <c r="G58" s="279"/>
      <c r="H58" s="281"/>
    </row>
    <row r="59" spans="2:8">
      <c r="B59" s="279"/>
      <c r="C59" s="279"/>
      <c r="D59" s="285"/>
      <c r="E59" s="279"/>
      <c r="F59" s="279"/>
      <c r="G59" s="279"/>
      <c r="H59" s="281"/>
    </row>
    <row r="60" spans="2:8">
      <c r="B60" s="279"/>
      <c r="C60" s="279"/>
      <c r="D60" s="285"/>
      <c r="E60" s="279"/>
      <c r="F60" s="279"/>
      <c r="G60" s="279"/>
      <c r="H60" s="281"/>
    </row>
    <row r="61" spans="2:8">
      <c r="B61" s="279"/>
      <c r="C61" s="279"/>
      <c r="D61" s="285"/>
      <c r="E61" s="279"/>
      <c r="F61" s="279"/>
      <c r="G61" s="279"/>
      <c r="H61" s="281"/>
    </row>
    <row r="62" spans="2:8">
      <c r="B62" s="279"/>
      <c r="C62" s="279"/>
      <c r="D62" s="285"/>
      <c r="E62" s="279"/>
      <c r="F62" s="279"/>
      <c r="G62" s="279"/>
      <c r="H62" s="281"/>
    </row>
    <row r="63" spans="2:8">
      <c r="B63" s="279"/>
      <c r="C63" s="279"/>
      <c r="D63" s="285"/>
      <c r="E63" s="279"/>
      <c r="F63" s="279"/>
      <c r="G63" s="279"/>
      <c r="H63" s="281"/>
    </row>
    <row r="64" spans="2:8">
      <c r="B64" s="279"/>
      <c r="C64" s="279"/>
      <c r="D64" s="285"/>
      <c r="E64" s="279"/>
      <c r="F64" s="279"/>
      <c r="G64" s="279"/>
      <c r="H64" s="281"/>
    </row>
    <row r="65" spans="2:8">
      <c r="B65" s="279"/>
      <c r="C65" s="279"/>
      <c r="D65" s="285"/>
      <c r="E65" s="279"/>
      <c r="F65" s="279"/>
      <c r="G65" s="279"/>
      <c r="H65" s="281"/>
    </row>
    <row r="66" spans="2:8">
      <c r="B66" s="279"/>
      <c r="C66" s="279"/>
      <c r="D66" s="285"/>
      <c r="E66" s="279"/>
      <c r="F66" s="279"/>
      <c r="G66" s="279"/>
      <c r="H66" s="281"/>
    </row>
    <row r="67" spans="2:8">
      <c r="B67" s="279"/>
      <c r="C67" s="279"/>
      <c r="D67" s="285"/>
      <c r="E67" s="279"/>
      <c r="F67" s="279"/>
      <c r="G67" s="279"/>
      <c r="H67" s="281"/>
    </row>
    <row r="68" spans="2:8">
      <c r="B68" s="279"/>
      <c r="C68" s="279"/>
      <c r="D68" s="285"/>
      <c r="E68" s="279"/>
      <c r="F68" s="279"/>
      <c r="G68" s="279"/>
      <c r="H68" s="281"/>
    </row>
    <row r="69" spans="2:8">
      <c r="B69" s="279"/>
      <c r="C69" s="279"/>
      <c r="D69" s="285"/>
      <c r="E69" s="279"/>
      <c r="F69" s="279"/>
      <c r="G69" s="279"/>
      <c r="H69" s="281"/>
    </row>
    <row r="70" spans="2:8">
      <c r="B70" s="279"/>
      <c r="C70" s="279"/>
      <c r="D70" s="285"/>
      <c r="E70" s="279"/>
      <c r="F70" s="279"/>
      <c r="G70" s="279"/>
      <c r="H70" s="281"/>
    </row>
    <row r="71" spans="2:8">
      <c r="B71" s="279"/>
      <c r="C71" s="279"/>
      <c r="D71" s="285"/>
      <c r="E71" s="279"/>
      <c r="F71" s="279"/>
      <c r="G71" s="279"/>
      <c r="H71" s="281"/>
    </row>
    <row r="72" spans="2:8">
      <c r="B72" s="279"/>
      <c r="C72" s="279"/>
      <c r="D72" s="285"/>
      <c r="E72" s="279"/>
      <c r="F72" s="279"/>
      <c r="G72" s="279"/>
      <c r="H72" s="281"/>
    </row>
    <row r="73" spans="2:8">
      <c r="B73" s="279"/>
      <c r="C73" s="279"/>
      <c r="D73" s="285"/>
      <c r="E73" s="279"/>
      <c r="F73" s="279"/>
      <c r="G73" s="279"/>
      <c r="H73" s="281"/>
    </row>
    <row r="74" spans="2:8">
      <c r="B74" s="279"/>
      <c r="C74" s="279"/>
      <c r="D74" s="285"/>
      <c r="E74" s="279"/>
      <c r="F74" s="279"/>
      <c r="G74" s="279"/>
      <c r="H74" s="281"/>
    </row>
    <row r="75" spans="2:8">
      <c r="B75" s="279"/>
      <c r="C75" s="279"/>
      <c r="D75" s="285"/>
      <c r="E75" s="279"/>
      <c r="F75" s="279"/>
      <c r="G75" s="279"/>
      <c r="H75" s="281"/>
    </row>
    <row r="76" spans="2:8" ht="17.399999999999999">
      <c r="D76" s="276" t="str">
        <f>+B1</f>
        <v>ConBoca</v>
      </c>
      <c r="E76" s="276"/>
      <c r="F76" s="276"/>
      <c r="G76" s="279"/>
      <c r="H76" s="281"/>
    </row>
    <row r="77" spans="2:8" ht="17.399999999999999">
      <c r="D77" s="276" t="s">
        <v>236</v>
      </c>
      <c r="E77" s="276"/>
      <c r="F77" s="276"/>
      <c r="G77" s="279"/>
      <c r="H77" s="281"/>
    </row>
    <row r="78" spans="2:8" ht="17.399999999999999">
      <c r="D78" s="276" t="str">
        <f>+E3</f>
        <v>Diciembre de 2023</v>
      </c>
      <c r="E78" s="276"/>
      <c r="F78" s="276"/>
      <c r="G78" s="279"/>
      <c r="H78" s="281"/>
    </row>
    <row r="79" spans="2:8">
      <c r="B79" s="279"/>
      <c r="C79" s="285"/>
      <c r="D79" s="279"/>
      <c r="E79" s="279"/>
      <c r="F79" s="279"/>
      <c r="G79" s="279"/>
      <c r="H79" s="281"/>
    </row>
    <row r="80" spans="2:8">
      <c r="B80" s="293"/>
      <c r="C80" s="294"/>
      <c r="D80" s="288"/>
      <c r="E80" s="295"/>
      <c r="F80" s="296" t="s">
        <v>28</v>
      </c>
      <c r="G80" s="279"/>
      <c r="H80" s="281"/>
    </row>
    <row r="81" spans="2:8">
      <c r="B81" s="297"/>
      <c r="C81" s="298"/>
      <c r="D81" s="298"/>
      <c r="E81" s="299"/>
      <c r="F81" s="300"/>
      <c r="G81" s="279"/>
      <c r="H81" s="281"/>
    </row>
    <row r="82" spans="2:8">
      <c r="B82" s="301"/>
      <c r="C82" s="285"/>
      <c r="D82" s="285"/>
      <c r="E82" s="302"/>
      <c r="F82" s="303"/>
      <c r="G82" s="279"/>
      <c r="H82" s="281"/>
    </row>
    <row r="83" spans="2:8">
      <c r="B83" s="304" t="str">
        <f>+'EE.RR Mes y Acum VS BP'!B10</f>
        <v>Ingresos de Explotación</v>
      </c>
      <c r="C83" s="285"/>
      <c r="D83" s="285"/>
      <c r="E83" s="302"/>
      <c r="F83" s="305">
        <f>+'Estados de Resultados Mensual $'!O10</f>
        <v>13208205</v>
      </c>
      <c r="G83" s="279"/>
      <c r="H83" s="281"/>
    </row>
    <row r="84" spans="2:8">
      <c r="B84" s="304" t="str">
        <f>+'EE.RR Mes y Acum VS BP'!B11</f>
        <v>Costo de Explotación (menos)</v>
      </c>
      <c r="C84" s="285"/>
      <c r="D84" s="285"/>
      <c r="E84" s="302"/>
      <c r="F84" s="305">
        <f>+'Estados de Resultados Mensual $'!O11</f>
        <v>-10202690</v>
      </c>
      <c r="G84" s="279"/>
      <c r="H84" s="281"/>
    </row>
    <row r="85" spans="2:8">
      <c r="B85" s="301"/>
      <c r="C85" s="285"/>
      <c r="D85" s="285"/>
      <c r="E85" s="302"/>
      <c r="F85" s="306"/>
      <c r="G85" s="279"/>
      <c r="H85" s="281"/>
    </row>
    <row r="86" spans="2:8">
      <c r="B86" s="307" t="s">
        <v>69</v>
      </c>
      <c r="C86" s="308"/>
      <c r="D86" s="308"/>
      <c r="E86" s="295"/>
      <c r="F86" s="309">
        <f>SUM(F83:F85)</f>
        <v>3005515</v>
      </c>
      <c r="G86" s="279"/>
      <c r="H86" s="281"/>
    </row>
    <row r="87" spans="2:8">
      <c r="B87" s="301"/>
      <c r="C87" s="285"/>
      <c r="D87" s="285"/>
      <c r="E87" s="302"/>
      <c r="F87" s="306"/>
      <c r="G87" s="279"/>
      <c r="H87" s="281"/>
    </row>
    <row r="88" spans="2:8">
      <c r="B88" s="304" t="str">
        <f>+'EE.RR Mes y Acum VS BP'!B20</f>
        <v>Gastos de Administracion</v>
      </c>
      <c r="C88" s="285"/>
      <c r="D88" s="285"/>
      <c r="E88" s="302"/>
      <c r="F88" s="305">
        <f>+'Estados de Resultados Mensual $'!O20</f>
        <v>-1473739</v>
      </c>
      <c r="G88" s="279"/>
      <c r="H88" s="281"/>
    </row>
    <row r="89" spans="2:8">
      <c r="B89" s="304" t="str">
        <f>+'EE.RR Mes y Acum VS BP'!B21</f>
        <v>Depreciación y Amortización</v>
      </c>
      <c r="C89" s="285"/>
      <c r="D89" s="285"/>
      <c r="E89" s="302"/>
      <c r="F89" s="305">
        <f>+'Estados de Resultados Mensual $'!O21</f>
        <v>0</v>
      </c>
      <c r="G89" s="279"/>
      <c r="H89" s="281"/>
    </row>
    <row r="90" spans="2:8">
      <c r="B90" s="301"/>
      <c r="C90" s="285"/>
      <c r="D90" s="285"/>
      <c r="E90" s="302"/>
      <c r="F90" s="306"/>
      <c r="G90" s="279"/>
      <c r="H90" s="281"/>
    </row>
    <row r="91" spans="2:8">
      <c r="B91" s="307" t="s">
        <v>15</v>
      </c>
      <c r="C91" s="308"/>
      <c r="D91" s="308"/>
      <c r="E91" s="295"/>
      <c r="F91" s="309">
        <f>SUM(F88:F90)</f>
        <v>-1473739</v>
      </c>
      <c r="G91" s="279"/>
      <c r="H91" s="281"/>
    </row>
    <row r="92" spans="2:8">
      <c r="B92" s="301"/>
      <c r="C92" s="285"/>
      <c r="D92" s="285"/>
      <c r="E92" s="302"/>
      <c r="F92" s="306"/>
      <c r="G92" s="279"/>
      <c r="H92" s="281"/>
    </row>
    <row r="93" spans="2:8">
      <c r="B93" s="307" t="s">
        <v>17</v>
      </c>
      <c r="C93" s="308"/>
      <c r="D93" s="308"/>
      <c r="E93" s="295"/>
      <c r="F93" s="309">
        <f>+F86+F91</f>
        <v>1531776</v>
      </c>
      <c r="G93" s="279"/>
      <c r="H93" s="281"/>
    </row>
    <row r="94" spans="2:8">
      <c r="B94" s="301"/>
      <c r="C94" s="285"/>
      <c r="D94" s="285"/>
      <c r="E94" s="302"/>
      <c r="F94" s="306"/>
      <c r="G94" s="279"/>
      <c r="H94" s="281"/>
    </row>
    <row r="95" spans="2:8">
      <c r="B95" s="304" t="str">
        <f>+'EE.RR Mes y Acum VS BP'!B30</f>
        <v>Ingresos Financieros</v>
      </c>
      <c r="C95" s="285"/>
      <c r="D95" s="285"/>
      <c r="E95" s="302"/>
      <c r="F95" s="305">
        <f>+'Estados de Resultados Mensual $'!O30</f>
        <v>0</v>
      </c>
      <c r="G95" s="279"/>
      <c r="H95" s="281"/>
    </row>
    <row r="96" spans="2:8">
      <c r="B96" s="304" t="str">
        <f>+'EE.RR Mes y Acum VS BP'!B31</f>
        <v xml:space="preserve">Otros Ingresos </v>
      </c>
      <c r="C96" s="285"/>
      <c r="D96" s="285"/>
      <c r="E96" s="302"/>
      <c r="F96" s="305">
        <f>+'Estados de Resultados Mensual $'!O31</f>
        <v>0</v>
      </c>
      <c r="G96" s="279"/>
      <c r="H96" s="281"/>
    </row>
    <row r="97" spans="2:8">
      <c r="B97" s="304" t="str">
        <f>+'EE.RR Mes y Acum VS BP'!B32</f>
        <v>Gastos Financieros</v>
      </c>
      <c r="C97" s="285"/>
      <c r="D97" s="285"/>
      <c r="E97" s="302"/>
      <c r="F97" s="305">
        <f>+'Estados de Resultados Mensual $'!O32</f>
        <v>-104</v>
      </c>
      <c r="G97" s="279"/>
      <c r="H97" s="281"/>
    </row>
    <row r="98" spans="2:8">
      <c r="B98" s="304" t="str">
        <f>+'EE.RR Mes y Acum VS BP'!B33</f>
        <v xml:space="preserve">Otros Egresos </v>
      </c>
      <c r="C98" s="285"/>
      <c r="D98" s="285"/>
      <c r="E98" s="302"/>
      <c r="F98" s="305">
        <f>+'Estados de Resultados Mensual $'!O33</f>
        <v>0</v>
      </c>
      <c r="G98" s="279"/>
      <c r="H98" s="281"/>
    </row>
    <row r="99" spans="2:8">
      <c r="B99" s="304" t="str">
        <f>+'EE.RR Mes y Acum VS BP'!B34</f>
        <v>Correccion Monetaria y Diferencias de Cambio</v>
      </c>
      <c r="C99" s="285"/>
      <c r="D99" s="285"/>
      <c r="E99" s="302"/>
      <c r="F99" s="305">
        <f>+'Estados de Resultados Mensual $'!O34</f>
        <v>0</v>
      </c>
      <c r="G99" s="279"/>
      <c r="H99" s="281"/>
    </row>
    <row r="100" spans="2:8">
      <c r="B100" s="301"/>
      <c r="C100" s="285"/>
      <c r="D100" s="285"/>
      <c r="E100" s="302"/>
      <c r="F100" s="305"/>
      <c r="G100" s="279"/>
      <c r="H100" s="281"/>
    </row>
    <row r="101" spans="2:8">
      <c r="B101" s="307" t="s">
        <v>23</v>
      </c>
      <c r="C101" s="308"/>
      <c r="D101" s="308"/>
      <c r="E101" s="295"/>
      <c r="F101" s="309">
        <f>SUM(F95:F100)</f>
        <v>-104</v>
      </c>
      <c r="G101" s="279"/>
      <c r="H101" s="281"/>
    </row>
    <row r="102" spans="2:8">
      <c r="B102" s="301"/>
      <c r="C102" s="285"/>
      <c r="D102" s="285"/>
      <c r="E102" s="302"/>
      <c r="F102" s="306"/>
      <c r="G102" s="279"/>
      <c r="H102" s="281"/>
    </row>
    <row r="103" spans="2:8">
      <c r="B103" s="304" t="str">
        <f>+'EE.RR Mes y Acum VS BP'!B40</f>
        <v>Resultado Antes de Impuesto a la Renta</v>
      </c>
      <c r="C103" s="285"/>
      <c r="D103" s="285"/>
      <c r="E103" s="302"/>
      <c r="F103" s="305">
        <f>+'Estados de Resultados Mensual $'!O40</f>
        <v>1531672</v>
      </c>
      <c r="G103" s="279"/>
      <c r="H103" s="281"/>
    </row>
    <row r="104" spans="2:8">
      <c r="B104" s="304" t="str">
        <f>+'EE.RR Mes y Acum VS BP'!B41</f>
        <v>Impuesto a la Renta</v>
      </c>
      <c r="C104" s="285"/>
      <c r="D104" s="285"/>
      <c r="E104" s="302"/>
      <c r="F104" s="305">
        <f>+'Estados de Resultados Mensual $'!O41</f>
        <v>0</v>
      </c>
      <c r="G104" s="279"/>
      <c r="H104" s="281"/>
    </row>
    <row r="105" spans="2:8">
      <c r="B105" s="301"/>
      <c r="C105" s="285"/>
      <c r="D105" s="285"/>
      <c r="E105" s="302"/>
      <c r="F105" s="306"/>
      <c r="G105" s="279"/>
      <c r="H105" s="281"/>
    </row>
    <row r="106" spans="2:8">
      <c r="B106" s="307" t="s">
        <v>26</v>
      </c>
      <c r="C106" s="308"/>
      <c r="D106" s="308"/>
      <c r="E106" s="295"/>
      <c r="F106" s="309">
        <f>SUM(F103:F105)</f>
        <v>1531672</v>
      </c>
      <c r="G106" s="279"/>
      <c r="H106" s="281"/>
    </row>
    <row r="107" spans="2:8">
      <c r="B107" s="279"/>
      <c r="C107" s="279"/>
      <c r="D107" s="279"/>
      <c r="E107" s="279"/>
      <c r="F107" s="310">
        <f>+F106-H42</f>
        <v>0</v>
      </c>
      <c r="G107" s="279"/>
      <c r="H107" s="279"/>
    </row>
    <row r="108" spans="2:8">
      <c r="B108" s="279"/>
      <c r="C108" s="279"/>
      <c r="D108" s="279"/>
      <c r="E108" s="279"/>
      <c r="F108" s="279"/>
      <c r="G108" s="279"/>
      <c r="H108" s="279"/>
    </row>
    <row r="109" spans="2:8">
      <c r="B109" s="279"/>
      <c r="C109" s="279"/>
      <c r="D109" s="279"/>
      <c r="E109" s="279"/>
      <c r="F109" s="279"/>
      <c r="G109" s="279"/>
      <c r="H109" s="279"/>
    </row>
    <row r="110" spans="2:8">
      <c r="B110" s="279"/>
      <c r="C110" s="279"/>
      <c r="D110" s="279"/>
      <c r="E110" s="279"/>
      <c r="F110" s="279"/>
      <c r="G110" s="279"/>
      <c r="H110" s="279"/>
    </row>
    <row r="111" spans="2:8">
      <c r="B111" s="279"/>
      <c r="C111" s="279"/>
      <c r="D111" s="279"/>
      <c r="E111" s="279"/>
      <c r="F111" s="279"/>
      <c r="G111" s="279"/>
      <c r="H111" s="279"/>
    </row>
    <row r="112" spans="2:8">
      <c r="B112" s="279"/>
      <c r="C112" s="279"/>
      <c r="D112" s="279"/>
      <c r="E112" s="279"/>
      <c r="F112" s="279"/>
      <c r="G112" s="279"/>
      <c r="H112" s="279"/>
    </row>
    <row r="113" spans="2:8" ht="13.8" thickBot="1">
      <c r="B113" s="279"/>
      <c r="D113" s="279"/>
      <c r="E113" s="291"/>
      <c r="F113" s="291"/>
      <c r="G113" s="279"/>
      <c r="H113" s="279"/>
    </row>
    <row r="114" spans="2:8">
      <c r="B114" s="279"/>
      <c r="D114" s="279"/>
      <c r="E114" s="484" t="str">
        <f>+F55</f>
        <v>María Alicia Albornoz Saavedra</v>
      </c>
      <c r="F114" s="484"/>
      <c r="G114" s="279"/>
      <c r="H114" s="279"/>
    </row>
    <row r="115" spans="2:8">
      <c r="B115" s="279"/>
      <c r="D115" s="279"/>
      <c r="E115" s="485" t="s">
        <v>204</v>
      </c>
      <c r="F115" s="485"/>
      <c r="G115" s="279"/>
      <c r="H115" s="279"/>
    </row>
    <row r="116" spans="2:8">
      <c r="B116" s="279"/>
    </row>
    <row r="117" spans="2:8">
      <c r="B117" s="279"/>
    </row>
  </sheetData>
  <mergeCells count="6">
    <mergeCell ref="E114:F114"/>
    <mergeCell ref="E115:F115"/>
    <mergeCell ref="F56:H56"/>
    <mergeCell ref="B1:H1"/>
    <mergeCell ref="B2:H2"/>
    <mergeCell ref="F55:H55"/>
  </mergeCells>
  <pageMargins left="0.7" right="0.7" top="0.75" bottom="0.75" header="0.3" footer="0.3"/>
  <pageSetup scale="78" fitToHeight="0"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A1:N108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M18" sqref="M18"/>
    </sheetView>
  </sheetViews>
  <sheetFormatPr baseColWidth="10" defaultColWidth="10.6640625" defaultRowHeight="13.2"/>
  <cols>
    <col min="1" max="1" width="2.33203125" customWidth="1"/>
    <col min="2" max="2" width="14" customWidth="1"/>
    <col min="4" max="4" width="30.77734375" bestFit="1" customWidth="1"/>
    <col min="5" max="5" width="13.33203125" customWidth="1"/>
    <col min="6" max="6" width="12.77734375" bestFit="1" customWidth="1"/>
    <col min="7" max="7" width="11.88671875" bestFit="1" customWidth="1"/>
    <col min="8" max="8" width="11.44140625" bestFit="1" customWidth="1"/>
    <col min="9" max="9" width="12.77734375" bestFit="1" customWidth="1"/>
    <col min="10" max="10" width="11.109375" bestFit="1" customWidth="1"/>
    <col min="11" max="11" width="4.6640625" customWidth="1"/>
    <col min="12" max="12" width="13.77734375" customWidth="1"/>
    <col min="13" max="13" width="12.77734375" bestFit="1" customWidth="1"/>
    <col min="14" max="14" width="12.33203125" bestFit="1" customWidth="1"/>
    <col min="15" max="15" width="13.44140625" bestFit="1" customWidth="1"/>
    <col min="17" max="17" width="12.44140625" bestFit="1" customWidth="1"/>
  </cols>
  <sheetData>
    <row r="1" spans="1:14">
      <c r="J1" s="248"/>
    </row>
    <row r="2" spans="1:14">
      <c r="B2" s="244" t="s">
        <v>171</v>
      </c>
      <c r="C2" s="244" t="s">
        <v>397</v>
      </c>
      <c r="D2" s="244"/>
      <c r="F2" s="244"/>
      <c r="G2" s="244"/>
      <c r="H2" s="244"/>
      <c r="I2" s="244"/>
      <c r="J2" s="244"/>
      <c r="K2" s="244"/>
      <c r="L2" s="244"/>
      <c r="M2" s="244"/>
    </row>
    <row r="3" spans="1:14">
      <c r="B3" s="244" t="s">
        <v>164</v>
      </c>
      <c r="C3" s="244" t="s">
        <v>399</v>
      </c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14">
      <c r="B4" s="244" t="s">
        <v>169</v>
      </c>
      <c r="C4" s="244" t="s">
        <v>398</v>
      </c>
      <c r="D4" s="244"/>
      <c r="E4" s="244"/>
      <c r="F4" s="244"/>
      <c r="G4" s="244"/>
      <c r="H4" s="244"/>
      <c r="I4" s="244"/>
      <c r="J4" s="244"/>
      <c r="K4" s="244"/>
      <c r="L4" s="244"/>
      <c r="M4" s="244"/>
    </row>
    <row r="5" spans="1:14">
      <c r="B5" s="244" t="s">
        <v>151</v>
      </c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</row>
    <row r="6" spans="1:14">
      <c r="B6" s="244" t="s">
        <v>172</v>
      </c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</row>
    <row r="7" spans="1:14">
      <c r="B7" s="244" t="s">
        <v>173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</row>
    <row r="8" spans="1:14"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</row>
    <row r="9" spans="1:14" ht="13.8" thickBot="1">
      <c r="B9" s="244"/>
      <c r="C9" s="244"/>
      <c r="D9" s="257" t="s">
        <v>174</v>
      </c>
      <c r="E9" s="258">
        <v>2023</v>
      </c>
      <c r="F9" s="244"/>
      <c r="G9" s="244"/>
      <c r="H9" s="244"/>
      <c r="I9" s="244"/>
      <c r="J9" s="248"/>
    </row>
    <row r="10" spans="1:14" ht="21" thickBot="1">
      <c r="A10" s="245"/>
      <c r="B10" s="315" t="s">
        <v>161</v>
      </c>
      <c r="C10" s="316" t="s">
        <v>162</v>
      </c>
      <c r="D10" s="316" t="s">
        <v>163</v>
      </c>
      <c r="E10" s="316" t="s">
        <v>164</v>
      </c>
      <c r="F10" s="316" t="s">
        <v>165</v>
      </c>
      <c r="G10" s="316" t="s">
        <v>166</v>
      </c>
      <c r="H10" s="316" t="s">
        <v>144</v>
      </c>
      <c r="I10" s="316" t="s">
        <v>87</v>
      </c>
      <c r="J10" s="317" t="s">
        <v>167</v>
      </c>
      <c r="K10" s="245"/>
      <c r="N10" s="245"/>
    </row>
    <row r="11" spans="1:14">
      <c r="B11" s="339"/>
      <c r="C11" s="242"/>
      <c r="D11" s="313"/>
      <c r="E11" s="247"/>
      <c r="F11" s="336"/>
      <c r="G11" s="351"/>
      <c r="H11" s="351"/>
      <c r="I11" s="342"/>
      <c r="J11" s="335"/>
    </row>
    <row r="12" spans="1:14">
      <c r="B12" s="339"/>
      <c r="C12" s="242"/>
      <c r="D12" s="313"/>
      <c r="E12" s="247"/>
      <c r="F12" s="336"/>
      <c r="G12" s="247"/>
      <c r="H12" s="247"/>
      <c r="I12" s="342"/>
      <c r="J12" s="335"/>
    </row>
    <row r="13" spans="1:14">
      <c r="B13" s="339"/>
      <c r="C13" s="242"/>
      <c r="D13" s="313"/>
      <c r="E13" s="247"/>
      <c r="F13" s="336"/>
      <c r="G13" s="247"/>
      <c r="H13" s="247"/>
      <c r="I13" s="342"/>
      <c r="J13" s="335"/>
    </row>
    <row r="14" spans="1:14">
      <c r="B14" s="339"/>
      <c r="C14" s="242"/>
      <c r="D14" s="313"/>
      <c r="E14" s="247"/>
      <c r="F14" s="336"/>
      <c r="G14" s="247"/>
      <c r="H14" s="247"/>
      <c r="I14" s="342"/>
      <c r="J14" s="335"/>
    </row>
    <row r="15" spans="1:14">
      <c r="B15" s="339"/>
      <c r="C15" s="242"/>
      <c r="D15" s="313"/>
      <c r="E15" s="247"/>
      <c r="F15" s="336"/>
      <c r="G15" s="247"/>
      <c r="H15" s="247"/>
      <c r="I15" s="342"/>
      <c r="J15" s="335"/>
    </row>
    <row r="16" spans="1:14">
      <c r="B16" s="339"/>
      <c r="C16" s="242"/>
      <c r="D16" s="313"/>
      <c r="E16" s="247"/>
      <c r="F16" s="336"/>
      <c r="G16" s="247"/>
      <c r="H16" s="247"/>
      <c r="I16" s="342"/>
      <c r="J16" s="335"/>
    </row>
    <row r="17" spans="2:10">
      <c r="B17" s="339"/>
      <c r="C17" s="242"/>
      <c r="D17" s="313"/>
      <c r="E17" s="247"/>
      <c r="F17" s="336"/>
      <c r="G17" s="247"/>
      <c r="H17" s="247"/>
      <c r="I17" s="342"/>
      <c r="J17" s="335"/>
    </row>
    <row r="18" spans="2:10">
      <c r="B18" s="339"/>
      <c r="C18" s="242"/>
      <c r="D18" s="313"/>
      <c r="E18" s="247"/>
      <c r="F18" s="336"/>
      <c r="G18" s="247"/>
      <c r="H18" s="247"/>
      <c r="I18" s="342"/>
      <c r="J18" s="335"/>
    </row>
    <row r="19" spans="2:10">
      <c r="B19" s="339"/>
      <c r="C19" s="242"/>
      <c r="D19" s="313"/>
      <c r="E19" s="247"/>
      <c r="F19" s="336"/>
      <c r="G19" s="247"/>
      <c r="H19" s="247"/>
      <c r="I19" s="342"/>
      <c r="J19" s="335"/>
    </row>
    <row r="20" spans="2:10">
      <c r="B20" s="339"/>
      <c r="C20" s="242"/>
      <c r="D20" s="313"/>
      <c r="E20" s="247"/>
      <c r="F20" s="336"/>
      <c r="G20" s="247"/>
      <c r="H20" s="247"/>
      <c r="I20" s="342"/>
      <c r="J20" s="335"/>
    </row>
    <row r="21" spans="2:10">
      <c r="B21" s="339"/>
      <c r="C21" s="242"/>
      <c r="D21" s="313"/>
      <c r="E21" s="247"/>
      <c r="F21" s="336"/>
      <c r="G21" s="247"/>
      <c r="H21" s="247"/>
      <c r="I21" s="342"/>
      <c r="J21" s="335"/>
    </row>
    <row r="22" spans="2:10">
      <c r="B22" s="339"/>
      <c r="C22" s="242"/>
      <c r="D22" s="313"/>
      <c r="E22" s="247"/>
      <c r="F22" s="336"/>
      <c r="G22" s="247"/>
      <c r="H22" s="247"/>
      <c r="I22" s="342"/>
      <c r="J22" s="335"/>
    </row>
    <row r="23" spans="2:10">
      <c r="B23" s="339"/>
      <c r="C23" s="242"/>
      <c r="D23" s="313"/>
      <c r="E23" s="247"/>
      <c r="F23" s="336"/>
      <c r="G23" s="247"/>
      <c r="H23" s="247"/>
      <c r="I23" s="342"/>
      <c r="J23" s="335"/>
    </row>
    <row r="24" spans="2:10">
      <c r="B24" s="339"/>
      <c r="C24" s="242"/>
      <c r="D24" s="313"/>
      <c r="E24" s="247"/>
      <c r="F24" s="336"/>
      <c r="G24" s="247"/>
      <c r="H24" s="247"/>
      <c r="I24" s="342"/>
      <c r="J24" s="335"/>
    </row>
    <row r="25" spans="2:10">
      <c r="B25" s="339"/>
      <c r="C25" s="242"/>
      <c r="D25" s="313"/>
      <c r="E25" s="247"/>
      <c r="F25" s="336"/>
      <c r="G25" s="247"/>
      <c r="H25" s="247"/>
      <c r="I25" s="342"/>
      <c r="J25" s="335"/>
    </row>
    <row r="26" spans="2:10">
      <c r="B26" s="339"/>
      <c r="C26" s="242"/>
      <c r="D26" s="313"/>
      <c r="E26" s="247"/>
      <c r="F26" s="336"/>
      <c r="G26" s="247"/>
      <c r="H26" s="247"/>
      <c r="I26" s="342"/>
      <c r="J26" s="335"/>
    </row>
    <row r="27" spans="2:10">
      <c r="B27" s="339"/>
      <c r="C27" s="242"/>
      <c r="D27" s="313"/>
      <c r="E27" s="247"/>
      <c r="F27" s="336"/>
      <c r="G27" s="247"/>
      <c r="H27" s="247"/>
      <c r="I27" s="342"/>
      <c r="J27" s="335"/>
    </row>
    <row r="28" spans="2:10">
      <c r="F28" s="249"/>
      <c r="J28" s="248"/>
    </row>
    <row r="29" spans="2:10">
      <c r="F29" s="249"/>
      <c r="J29" s="248"/>
    </row>
    <row r="30" spans="2:10">
      <c r="F30" s="249"/>
      <c r="J30" s="248"/>
    </row>
    <row r="31" spans="2:10">
      <c r="F31" s="249"/>
      <c r="J31" s="248"/>
    </row>
    <row r="32" spans="2:10">
      <c r="F32" s="249"/>
      <c r="J32" s="248"/>
    </row>
    <row r="33" spans="6:10">
      <c r="F33" s="249"/>
      <c r="J33" s="248"/>
    </row>
    <row r="34" spans="6:10">
      <c r="F34" s="249"/>
      <c r="J34" s="248"/>
    </row>
    <row r="35" spans="6:10">
      <c r="F35" s="249"/>
      <c r="J35" s="248"/>
    </row>
    <row r="36" spans="6:10">
      <c r="F36" s="249"/>
      <c r="J36" s="248"/>
    </row>
    <row r="37" spans="6:10">
      <c r="F37" s="249"/>
      <c r="J37" s="248"/>
    </row>
    <row r="38" spans="6:10">
      <c r="F38" s="249"/>
      <c r="J38" s="248"/>
    </row>
    <row r="39" spans="6:10">
      <c r="F39" s="249"/>
      <c r="J39" s="248"/>
    </row>
    <row r="40" spans="6:10">
      <c r="F40" s="249"/>
      <c r="J40" s="248"/>
    </row>
    <row r="41" spans="6:10">
      <c r="F41" s="249"/>
      <c r="J41" s="248"/>
    </row>
    <row r="42" spans="6:10">
      <c r="F42" s="249"/>
      <c r="J42" s="248"/>
    </row>
    <row r="43" spans="6:10">
      <c r="F43" s="249"/>
      <c r="J43" s="248"/>
    </row>
    <row r="44" spans="6:10">
      <c r="F44" s="249"/>
      <c r="J44" s="248"/>
    </row>
    <row r="45" spans="6:10">
      <c r="F45" s="249"/>
      <c r="J45" s="248"/>
    </row>
    <row r="46" spans="6:10">
      <c r="F46" s="249"/>
      <c r="J46" s="248"/>
    </row>
    <row r="47" spans="6:10">
      <c r="F47" s="249"/>
      <c r="J47" s="248"/>
    </row>
    <row r="48" spans="6:10">
      <c r="F48" s="249"/>
      <c r="J48" s="248"/>
    </row>
    <row r="49" spans="6:10">
      <c r="F49" s="249"/>
      <c r="J49" s="248"/>
    </row>
    <row r="50" spans="6:10">
      <c r="F50" s="249"/>
      <c r="J50" s="248"/>
    </row>
    <row r="51" spans="6:10">
      <c r="F51" s="249"/>
      <c r="J51" s="248"/>
    </row>
    <row r="52" spans="6:10">
      <c r="F52" s="249"/>
      <c r="J52" s="248"/>
    </row>
    <row r="53" spans="6:10">
      <c r="F53" s="249"/>
      <c r="J53" s="248"/>
    </row>
    <row r="54" spans="6:10">
      <c r="F54" s="249"/>
      <c r="J54" s="248"/>
    </row>
    <row r="55" spans="6:10">
      <c r="F55" s="249"/>
      <c r="J55" s="248"/>
    </row>
    <row r="56" spans="6:10">
      <c r="F56" s="249"/>
      <c r="J56" s="248"/>
    </row>
    <row r="57" spans="6:10">
      <c r="F57" s="249"/>
      <c r="J57" s="248"/>
    </row>
    <row r="58" spans="6:10">
      <c r="F58" s="249"/>
      <c r="J58" s="248"/>
    </row>
    <row r="59" spans="6:10">
      <c r="F59" s="249"/>
      <c r="J59" s="248"/>
    </row>
    <row r="60" spans="6:10">
      <c r="F60" s="249"/>
      <c r="J60" s="248"/>
    </row>
    <row r="61" spans="6:10">
      <c r="F61" s="249"/>
      <c r="J61" s="248"/>
    </row>
    <row r="62" spans="6:10">
      <c r="F62" s="249"/>
      <c r="J62" s="248"/>
    </row>
    <row r="63" spans="6:10">
      <c r="F63" s="249"/>
      <c r="J63" s="248"/>
    </row>
    <row r="64" spans="6:10">
      <c r="F64" s="249"/>
      <c r="J64" s="248"/>
    </row>
    <row r="65" spans="6:10">
      <c r="F65" s="249"/>
      <c r="J65" s="248"/>
    </row>
    <row r="66" spans="6:10">
      <c r="F66" s="249"/>
      <c r="J66" s="248"/>
    </row>
    <row r="67" spans="6:10">
      <c r="F67" s="249"/>
      <c r="J67" s="248"/>
    </row>
    <row r="68" spans="6:10">
      <c r="F68" s="249"/>
      <c r="J68" s="248"/>
    </row>
    <row r="69" spans="6:10">
      <c r="F69" s="249"/>
      <c r="J69" s="248"/>
    </row>
    <row r="70" spans="6:10">
      <c r="F70" s="249"/>
      <c r="J70" s="248"/>
    </row>
    <row r="71" spans="6:10">
      <c r="F71" s="249"/>
      <c r="J71" s="248"/>
    </row>
    <row r="72" spans="6:10">
      <c r="F72" s="249"/>
      <c r="J72" s="248"/>
    </row>
    <row r="73" spans="6:10">
      <c r="F73" s="249"/>
      <c r="J73" s="248"/>
    </row>
    <row r="74" spans="6:10">
      <c r="F74" s="249"/>
      <c r="J74" s="248"/>
    </row>
    <row r="75" spans="6:10">
      <c r="F75" s="249"/>
      <c r="J75" s="248"/>
    </row>
    <row r="76" spans="6:10">
      <c r="F76" s="249"/>
      <c r="J76" s="248"/>
    </row>
    <row r="77" spans="6:10">
      <c r="F77" s="249"/>
      <c r="J77" s="248"/>
    </row>
    <row r="78" spans="6:10">
      <c r="F78" s="249"/>
      <c r="J78" s="248"/>
    </row>
    <row r="79" spans="6:10">
      <c r="F79" s="249"/>
      <c r="J79" s="248"/>
    </row>
    <row r="80" spans="6:10">
      <c r="F80" s="249"/>
      <c r="J80" s="248"/>
    </row>
    <row r="81" spans="6:10">
      <c r="F81" s="249"/>
      <c r="J81" s="248"/>
    </row>
    <row r="82" spans="6:10">
      <c r="F82" s="249"/>
      <c r="J82" s="248"/>
    </row>
    <row r="83" spans="6:10">
      <c r="F83" s="249"/>
      <c r="J83" s="248"/>
    </row>
    <row r="84" spans="6:10">
      <c r="F84" s="249"/>
      <c r="J84" s="248"/>
    </row>
    <row r="85" spans="6:10">
      <c r="F85" s="249"/>
      <c r="J85" s="248"/>
    </row>
    <row r="86" spans="6:10">
      <c r="F86" s="249"/>
      <c r="J86" s="248"/>
    </row>
    <row r="87" spans="6:10">
      <c r="F87" s="249"/>
      <c r="J87" s="248"/>
    </row>
    <row r="88" spans="6:10">
      <c r="F88" s="249"/>
      <c r="J88" s="248"/>
    </row>
    <row r="89" spans="6:10">
      <c r="F89" s="249"/>
      <c r="J89" s="248"/>
    </row>
    <row r="90" spans="6:10">
      <c r="F90" s="249"/>
      <c r="J90" s="248"/>
    </row>
    <row r="91" spans="6:10">
      <c r="F91" s="249"/>
      <c r="J91" s="248"/>
    </row>
    <row r="92" spans="6:10">
      <c r="F92" s="249"/>
      <c r="J92" s="248"/>
    </row>
    <row r="93" spans="6:10">
      <c r="F93" s="249"/>
      <c r="J93" s="248"/>
    </row>
    <row r="94" spans="6:10">
      <c r="F94" s="249"/>
      <c r="J94" s="248"/>
    </row>
    <row r="95" spans="6:10">
      <c r="F95" s="249"/>
      <c r="J95" s="248"/>
    </row>
    <row r="96" spans="6:10">
      <c r="F96" s="249"/>
      <c r="J96" s="248"/>
    </row>
    <row r="97" spans="5:10">
      <c r="F97" s="249"/>
      <c r="J97" s="248"/>
    </row>
    <row r="98" spans="5:10">
      <c r="F98" s="249"/>
      <c r="J98" s="248"/>
    </row>
    <row r="99" spans="5:10">
      <c r="F99" s="249"/>
      <c r="J99" s="248"/>
    </row>
    <row r="100" spans="5:10">
      <c r="F100" s="249"/>
      <c r="J100" s="248"/>
    </row>
    <row r="101" spans="5:10">
      <c r="F101" s="249"/>
      <c r="J101" s="248"/>
    </row>
    <row r="102" spans="5:10">
      <c r="F102" s="249"/>
      <c r="J102" s="248"/>
    </row>
    <row r="103" spans="5:10">
      <c r="F103" s="249"/>
      <c r="J103" s="248"/>
    </row>
    <row r="104" spans="5:10">
      <c r="F104" s="249"/>
      <c r="J104" s="248"/>
    </row>
    <row r="105" spans="5:10">
      <c r="F105" s="249"/>
      <c r="J105" s="248"/>
    </row>
    <row r="106" spans="5:10">
      <c r="E106" s="250"/>
      <c r="F106" s="251"/>
      <c r="G106" s="251"/>
      <c r="H106" s="251"/>
      <c r="I106" s="251"/>
    </row>
    <row r="108" spans="5:10">
      <c r="G108" s="260"/>
      <c r="H108" s="250"/>
      <c r="I108" s="251"/>
    </row>
  </sheetData>
  <pageMargins left="0.7" right="0.7" top="0.75" bottom="0.75" header="0.3" footer="0.3"/>
  <pageSetup orientation="portrait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B2:K44"/>
  <sheetViews>
    <sheetView showGridLines="0" zoomScale="75" workbookViewId="0">
      <selection activeCell="E22" sqref="E22"/>
    </sheetView>
  </sheetViews>
  <sheetFormatPr baseColWidth="10" defaultColWidth="11.33203125" defaultRowHeight="15.6"/>
  <cols>
    <col min="1" max="1" width="4.33203125" style="4" customWidth="1"/>
    <col min="2" max="2" width="40.6640625" style="4" bestFit="1" customWidth="1"/>
    <col min="3" max="3" width="14.33203125" style="4" customWidth="1"/>
    <col min="4" max="4" width="15" style="4" bestFit="1" customWidth="1"/>
    <col min="5" max="6" width="14" style="4" customWidth="1"/>
    <col min="7" max="7" width="15" style="4" bestFit="1" customWidth="1"/>
    <col min="8" max="8" width="8.6640625" style="4" bestFit="1" customWidth="1"/>
    <col min="9" max="9" width="15.33203125" style="4" bestFit="1" customWidth="1"/>
    <col min="10" max="10" width="14" style="4" bestFit="1" customWidth="1"/>
    <col min="11" max="11" width="14.6640625" style="4" bestFit="1" customWidth="1"/>
    <col min="12" max="16384" width="11.33203125" style="4"/>
  </cols>
  <sheetData>
    <row r="2" spans="2:11" ht="25.8">
      <c r="B2" s="518" t="str">
        <f>+'Deudores Varios'!B2:G2</f>
        <v>ConBoca</v>
      </c>
      <c r="C2" s="518"/>
      <c r="D2" s="518"/>
      <c r="E2" s="518"/>
      <c r="F2" s="518"/>
      <c r="G2" s="518"/>
    </row>
    <row r="3" spans="2:11">
      <c r="B3" s="519" t="s">
        <v>29</v>
      </c>
      <c r="C3" s="519"/>
      <c r="D3" s="519"/>
      <c r="E3" s="519"/>
      <c r="F3" s="519"/>
      <c r="G3" s="519"/>
    </row>
    <row r="4" spans="2:11">
      <c r="B4" s="519" t="str">
        <f>+'Caratula Informe'!G9</f>
        <v>Diciembre de 2023</v>
      </c>
      <c r="C4" s="519"/>
      <c r="D4" s="519"/>
      <c r="E4" s="519"/>
      <c r="F4" s="519"/>
      <c r="G4" s="519"/>
    </row>
    <row r="5" spans="2:11">
      <c r="B5" s="53"/>
      <c r="C5" s="53"/>
      <c r="D5" s="54"/>
      <c r="E5" s="54"/>
      <c r="F5" s="54"/>
      <c r="G5" s="54"/>
    </row>
    <row r="6" spans="2:11" ht="31.2">
      <c r="B6" s="121" t="s">
        <v>83</v>
      </c>
      <c r="C6" s="122" t="s">
        <v>129</v>
      </c>
      <c r="D6" s="122" t="s">
        <v>84</v>
      </c>
      <c r="E6" s="121" t="s">
        <v>137</v>
      </c>
      <c r="F6" s="121" t="s">
        <v>22</v>
      </c>
      <c r="G6" s="121" t="s">
        <v>87</v>
      </c>
    </row>
    <row r="7" spans="2:11">
      <c r="B7" s="56"/>
      <c r="C7" s="56"/>
      <c r="D7" s="56"/>
      <c r="E7" s="57"/>
      <c r="F7" s="57"/>
      <c r="G7" s="57"/>
    </row>
    <row r="8" spans="2:11" ht="16.2">
      <c r="B8" s="125" t="s">
        <v>125</v>
      </c>
      <c r="C8" s="125"/>
      <c r="D8" s="123"/>
      <c r="E8" s="57"/>
      <c r="F8" s="57"/>
      <c r="G8" s="57"/>
    </row>
    <row r="9" spans="2:11">
      <c r="B9" s="123"/>
      <c r="C9" s="123"/>
      <c r="D9" s="123"/>
      <c r="E9" s="57"/>
      <c r="F9" s="57"/>
      <c r="G9" s="57"/>
      <c r="H9" s="88"/>
      <c r="I9" s="164"/>
    </row>
    <row r="10" spans="2:11">
      <c r="B10" s="124"/>
      <c r="C10" s="124"/>
      <c r="D10" s="61"/>
      <c r="E10" s="60"/>
      <c r="F10" s="61"/>
      <c r="G10" s="60"/>
      <c r="I10" s="88"/>
      <c r="K10" s="16"/>
    </row>
    <row r="11" spans="2:11">
      <c r="B11" s="66" t="s">
        <v>124</v>
      </c>
      <c r="C11" s="128"/>
      <c r="D11" s="63">
        <f>SUM(D10:D10)</f>
        <v>0</v>
      </c>
      <c r="E11" s="89"/>
      <c r="F11" s="63">
        <f>SUM(F10:F10)</f>
        <v>0</v>
      </c>
      <c r="G11" s="89">
        <f>SUM(G10:G10)</f>
        <v>0</v>
      </c>
      <c r="H11" s="8"/>
      <c r="I11" s="80"/>
      <c r="K11" s="16"/>
    </row>
    <row r="12" spans="2:11">
      <c r="B12" s="55"/>
      <c r="C12" s="56"/>
      <c r="D12" s="56"/>
      <c r="E12" s="57"/>
      <c r="F12" s="57"/>
      <c r="G12" s="57"/>
      <c r="I12" s="8"/>
    </row>
    <row r="13" spans="2:11" ht="16.2">
      <c r="B13" s="127" t="s">
        <v>126</v>
      </c>
      <c r="C13" s="125"/>
      <c r="D13" s="123"/>
      <c r="E13" s="57"/>
      <c r="F13" s="57"/>
      <c r="G13" s="57"/>
      <c r="I13" s="8"/>
    </row>
    <row r="14" spans="2:11">
      <c r="B14" s="55"/>
      <c r="C14" s="123"/>
      <c r="D14" s="60"/>
      <c r="E14" s="154"/>
      <c r="F14" s="57"/>
      <c r="G14" s="60"/>
    </row>
    <row r="15" spans="2:11">
      <c r="B15" s="58" t="s">
        <v>113</v>
      </c>
      <c r="C15" s="129">
        <v>44927</v>
      </c>
      <c r="D15" s="60"/>
      <c r="E15" s="154">
        <v>0.01</v>
      </c>
      <c r="F15" s="60">
        <f>+D15*$E$14</f>
        <v>0</v>
      </c>
      <c r="G15" s="60">
        <f>+D15+F15</f>
        <v>0</v>
      </c>
    </row>
    <row r="16" spans="2:11">
      <c r="B16" s="58" t="s">
        <v>113</v>
      </c>
      <c r="C16" s="129">
        <v>44958</v>
      </c>
      <c r="D16" s="60"/>
      <c r="E16" s="154">
        <v>0.01</v>
      </c>
      <c r="F16" s="60">
        <f>+D16*$E$14</f>
        <v>0</v>
      </c>
      <c r="G16" s="60">
        <f>+D16+F16</f>
        <v>0</v>
      </c>
    </row>
    <row r="17" spans="2:9">
      <c r="B17" s="58" t="s">
        <v>113</v>
      </c>
      <c r="C17" s="129">
        <v>44986</v>
      </c>
      <c r="D17" s="60"/>
      <c r="E17" s="154">
        <v>0.01</v>
      </c>
      <c r="F17" s="60">
        <f>+D17*$E$14</f>
        <v>0</v>
      </c>
      <c r="G17" s="60">
        <f>+D17+F17</f>
        <v>0</v>
      </c>
    </row>
    <row r="18" spans="2:9">
      <c r="B18" s="58" t="s">
        <v>113</v>
      </c>
      <c r="C18" s="129">
        <v>45017</v>
      </c>
      <c r="D18" s="60"/>
      <c r="E18" s="154">
        <v>0.01</v>
      </c>
      <c r="F18" s="60">
        <f>+D18*$E$14</f>
        <v>0</v>
      </c>
      <c r="G18" s="60">
        <f t="shared" ref="G18:G19" si="0">+D18+F18</f>
        <v>0</v>
      </c>
    </row>
    <row r="19" spans="2:9">
      <c r="B19" s="58" t="s">
        <v>113</v>
      </c>
      <c r="C19" s="129">
        <v>45047</v>
      </c>
      <c r="D19" s="60"/>
      <c r="E19" s="154">
        <v>0.01</v>
      </c>
      <c r="F19" s="60">
        <f t="shared" ref="F19:F26" si="1">+D19*$E$14</f>
        <v>0</v>
      </c>
      <c r="G19" s="60">
        <f t="shared" si="0"/>
        <v>0</v>
      </c>
    </row>
    <row r="20" spans="2:9">
      <c r="B20" s="58" t="s">
        <v>113</v>
      </c>
      <c r="C20" s="129">
        <v>45078</v>
      </c>
      <c r="D20" s="60"/>
      <c r="E20" s="154">
        <v>0.01</v>
      </c>
      <c r="F20" s="60">
        <f t="shared" ref="F20" si="2">+D20*$E$14</f>
        <v>0</v>
      </c>
      <c r="G20" s="60">
        <f t="shared" ref="G20" si="3">+D20+F20</f>
        <v>0</v>
      </c>
    </row>
    <row r="21" spans="2:9">
      <c r="B21" s="58" t="s">
        <v>113</v>
      </c>
      <c r="C21" s="129">
        <v>45108</v>
      </c>
      <c r="D21" s="60"/>
      <c r="E21" s="154">
        <v>0.01</v>
      </c>
      <c r="F21" s="60">
        <f t="shared" ref="F21" si="4">+D21*$E$14</f>
        <v>0</v>
      </c>
      <c r="G21" s="60">
        <f t="shared" ref="G21" si="5">+D21+F21</f>
        <v>0</v>
      </c>
    </row>
    <row r="22" spans="2:9">
      <c r="B22" s="58" t="s">
        <v>113</v>
      </c>
      <c r="C22" s="129">
        <v>45139</v>
      </c>
      <c r="D22" s="60"/>
      <c r="E22" s="154">
        <v>0.01</v>
      </c>
      <c r="F22" s="60">
        <f t="shared" si="1"/>
        <v>0</v>
      </c>
      <c r="G22" s="60">
        <f t="shared" ref="G22" si="6">+D22+F22</f>
        <v>0</v>
      </c>
    </row>
    <row r="23" spans="2:9">
      <c r="B23" s="58" t="s">
        <v>113</v>
      </c>
      <c r="C23" s="129">
        <v>45170</v>
      </c>
      <c r="D23" s="60"/>
      <c r="E23" s="154">
        <v>0.01</v>
      </c>
      <c r="F23" s="60">
        <f t="shared" ref="F23" si="7">+D23*$E$14</f>
        <v>0</v>
      </c>
      <c r="G23" s="60">
        <f t="shared" ref="G23:G24" si="8">+D23+F23</f>
        <v>0</v>
      </c>
    </row>
    <row r="24" spans="2:9">
      <c r="B24" s="58" t="s">
        <v>113</v>
      </c>
      <c r="C24" s="129">
        <v>45200</v>
      </c>
      <c r="D24" s="60"/>
      <c r="E24" s="154">
        <v>0.01</v>
      </c>
      <c r="F24" s="60">
        <f t="shared" si="1"/>
        <v>0</v>
      </c>
      <c r="G24" s="60">
        <f t="shared" si="8"/>
        <v>0</v>
      </c>
    </row>
    <row r="25" spans="2:9">
      <c r="B25" s="58" t="s">
        <v>113</v>
      </c>
      <c r="C25" s="129">
        <v>45231</v>
      </c>
      <c r="D25" s="60"/>
      <c r="E25" s="154">
        <v>0.01</v>
      </c>
      <c r="F25" s="60">
        <f t="shared" ref="F25" si="9">+D25*$E$14</f>
        <v>0</v>
      </c>
      <c r="G25" s="60">
        <f t="shared" ref="G25" si="10">+D25+F25</f>
        <v>0</v>
      </c>
    </row>
    <row r="26" spans="2:9">
      <c r="B26" s="58" t="s">
        <v>113</v>
      </c>
      <c r="C26" s="129">
        <v>45261</v>
      </c>
      <c r="D26" s="60"/>
      <c r="E26" s="154">
        <v>0.01</v>
      </c>
      <c r="F26" s="60">
        <f t="shared" si="1"/>
        <v>0</v>
      </c>
      <c r="G26" s="60">
        <f t="shared" ref="G26" si="11">+D26+F26</f>
        <v>0</v>
      </c>
    </row>
    <row r="27" spans="2:9">
      <c r="B27" s="58" t="s">
        <v>113</v>
      </c>
      <c r="C27" s="129">
        <v>45292</v>
      </c>
      <c r="D27" s="60"/>
      <c r="E27" s="154">
        <v>0.01</v>
      </c>
      <c r="F27" s="60">
        <f>+D27*$E$14</f>
        <v>0</v>
      </c>
      <c r="G27" s="60">
        <f>+D27+F27</f>
        <v>0</v>
      </c>
    </row>
    <row r="28" spans="2:9">
      <c r="B28" s="58" t="s">
        <v>113</v>
      </c>
      <c r="C28" s="129">
        <v>45323</v>
      </c>
      <c r="D28" s="60"/>
      <c r="E28" s="154">
        <v>0.01</v>
      </c>
      <c r="F28" s="60">
        <f>+D28*$E$14</f>
        <v>0</v>
      </c>
      <c r="G28" s="60">
        <f>+D28+F28</f>
        <v>0</v>
      </c>
    </row>
    <row r="29" spans="2:9">
      <c r="B29" s="58" t="s">
        <v>113</v>
      </c>
      <c r="C29" s="129">
        <v>45352</v>
      </c>
      <c r="D29" s="60"/>
      <c r="E29" s="154">
        <v>0.01</v>
      </c>
      <c r="F29" s="60">
        <f>+D29*$E$14</f>
        <v>0</v>
      </c>
      <c r="G29" s="60">
        <f>+D29+F29</f>
        <v>0</v>
      </c>
    </row>
    <row r="30" spans="2:9">
      <c r="B30" s="58"/>
      <c r="C30" s="124"/>
      <c r="D30" s="59"/>
      <c r="E30" s="60"/>
      <c r="F30" s="60"/>
      <c r="G30" s="60"/>
    </row>
    <row r="31" spans="2:9">
      <c r="B31" s="126" t="s">
        <v>127</v>
      </c>
      <c r="C31" s="131"/>
      <c r="D31" s="89">
        <f>SUM(D14:D30)</f>
        <v>0</v>
      </c>
      <c r="E31" s="89">
        <f t="shared" ref="E31:G31" si="12">SUM(E14:E30)</f>
        <v>0.15</v>
      </c>
      <c r="F31" s="89">
        <f t="shared" si="12"/>
        <v>0</v>
      </c>
      <c r="G31" s="89">
        <f t="shared" si="12"/>
        <v>0</v>
      </c>
      <c r="H31" s="8"/>
      <c r="I31" s="8"/>
    </row>
    <row r="32" spans="2:9">
      <c r="B32" s="160"/>
      <c r="C32" s="168"/>
      <c r="D32" s="162"/>
      <c r="E32" s="156"/>
      <c r="F32" s="162"/>
      <c r="G32" s="156"/>
      <c r="H32" s="8"/>
    </row>
    <row r="33" spans="2:9" ht="16.2">
      <c r="B33" s="169" t="s">
        <v>269</v>
      </c>
      <c r="C33" s="168"/>
      <c r="D33" s="162"/>
      <c r="E33" s="156"/>
      <c r="F33" s="162"/>
      <c r="G33" s="156"/>
      <c r="H33" s="8"/>
    </row>
    <row r="34" spans="2:9">
      <c r="B34" s="179" t="s">
        <v>141</v>
      </c>
      <c r="C34" s="129"/>
      <c r="D34" s="172">
        <v>0</v>
      </c>
      <c r="E34" s="154">
        <v>0</v>
      </c>
      <c r="F34" s="60"/>
      <c r="G34" s="60">
        <f>+D34+F34</f>
        <v>0</v>
      </c>
      <c r="H34" s="8"/>
    </row>
    <row r="35" spans="2:9">
      <c r="B35" s="161"/>
      <c r="C35" s="171"/>
      <c r="D35" s="163"/>
      <c r="E35" s="159"/>
      <c r="F35" s="163"/>
      <c r="G35" s="159"/>
      <c r="H35" s="8"/>
    </row>
    <row r="36" spans="2:9">
      <c r="B36" s="126" t="s">
        <v>270</v>
      </c>
      <c r="C36" s="131"/>
      <c r="D36" s="89">
        <f>SUM(D33:D35)</f>
        <v>0</v>
      </c>
      <c r="E36" s="157"/>
      <c r="F36" s="89">
        <f>SUM(F34:F35)</f>
        <v>0</v>
      </c>
      <c r="G36" s="157">
        <f>SUM(G34:G35)</f>
        <v>0</v>
      </c>
      <c r="H36" s="8"/>
    </row>
    <row r="37" spans="2:9">
      <c r="B37" s="160"/>
      <c r="C37" s="168"/>
      <c r="D37" s="162"/>
      <c r="E37" s="156"/>
      <c r="F37" s="162"/>
      <c r="G37" s="156"/>
      <c r="H37" s="8"/>
    </row>
    <row r="38" spans="2:9" ht="16.2">
      <c r="B38" s="169" t="s">
        <v>251</v>
      </c>
      <c r="C38" s="168"/>
      <c r="D38" s="162"/>
      <c r="E38" s="156"/>
      <c r="F38" s="162"/>
      <c r="G38" s="156"/>
      <c r="H38" s="8"/>
    </row>
    <row r="39" spans="2:9">
      <c r="B39" s="178" t="s">
        <v>241</v>
      </c>
      <c r="C39" s="170"/>
      <c r="D39" s="172"/>
      <c r="E39" s="173">
        <v>0</v>
      </c>
      <c r="F39" s="59">
        <f>+D39*E39</f>
        <v>0</v>
      </c>
      <c r="G39" s="88">
        <f>+D39+F39</f>
        <v>0</v>
      </c>
      <c r="H39" s="8"/>
      <c r="I39" s="16"/>
    </row>
    <row r="40" spans="2:9">
      <c r="B40" s="161"/>
      <c r="C40" s="171"/>
      <c r="D40" s="163"/>
      <c r="E40" s="159"/>
      <c r="F40" s="163"/>
      <c r="G40" s="159"/>
      <c r="H40" s="8"/>
      <c r="I40" s="16"/>
    </row>
    <row r="41" spans="2:9">
      <c r="B41" s="130"/>
      <c r="C41" s="131"/>
      <c r="D41" s="157"/>
      <c r="E41" s="158"/>
      <c r="F41" s="157"/>
      <c r="G41" s="157"/>
      <c r="H41" s="174"/>
    </row>
    <row r="42" spans="2:9">
      <c r="B42" s="130" t="s">
        <v>128</v>
      </c>
      <c r="C42" s="131"/>
      <c r="D42" s="89">
        <f>+D11+D31+D39+D36</f>
        <v>0</v>
      </c>
      <c r="E42" s="89"/>
      <c r="F42" s="89">
        <f>+F11+F31+F39+F36</f>
        <v>0</v>
      </c>
      <c r="G42" s="89">
        <f>+G11+G31+G39+G36</f>
        <v>0</v>
      </c>
    </row>
    <row r="44" spans="2:9">
      <c r="D44" s="16"/>
      <c r="G44" s="16"/>
    </row>
  </sheetData>
  <mergeCells count="3">
    <mergeCell ref="B2:G2"/>
    <mergeCell ref="B3:G3"/>
    <mergeCell ref="B4:G4"/>
  </mergeCells>
  <phoneticPr fontId="0" type="noConversion"/>
  <pageMargins left="0.75" right="0.75" top="1" bottom="1" header="0" footer="0"/>
  <pageSetup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K130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L37" sqref="L37"/>
    </sheetView>
  </sheetViews>
  <sheetFormatPr baseColWidth="10" defaultColWidth="10.6640625" defaultRowHeight="13.2"/>
  <cols>
    <col min="1" max="1" width="2.33203125" customWidth="1"/>
    <col min="2" max="2" width="11.33203125" customWidth="1"/>
    <col min="4" max="4" width="40.6640625" bestFit="1" customWidth="1"/>
    <col min="5" max="5" width="11.6640625" bestFit="1" customWidth="1"/>
    <col min="6" max="6" width="12.77734375" bestFit="1" customWidth="1"/>
    <col min="7" max="7" width="13.33203125" customWidth="1"/>
    <col min="8" max="8" width="11.109375" customWidth="1"/>
    <col min="9" max="9" width="11.6640625" customWidth="1"/>
    <col min="10" max="10" width="7.33203125" bestFit="1" customWidth="1"/>
    <col min="13" max="13" width="11.88671875" bestFit="1" customWidth="1"/>
    <col min="14" max="14" width="11.44140625" bestFit="1" customWidth="1"/>
  </cols>
  <sheetData>
    <row r="1" spans="1:11">
      <c r="J1" s="248"/>
    </row>
    <row r="2" spans="1:11">
      <c r="B2" s="244" t="s">
        <v>171</v>
      </c>
      <c r="C2" s="244" t="s">
        <v>397</v>
      </c>
      <c r="D2" s="244"/>
      <c r="E2" s="244"/>
      <c r="F2" s="244"/>
      <c r="G2" s="244"/>
      <c r="H2" s="244"/>
      <c r="I2" s="244"/>
      <c r="J2" s="248"/>
    </row>
    <row r="3" spans="1:11">
      <c r="B3" s="244" t="s">
        <v>164</v>
      </c>
      <c r="C3" s="244" t="s">
        <v>399</v>
      </c>
      <c r="D3" s="244"/>
      <c r="E3" s="244"/>
      <c r="F3" s="244"/>
      <c r="G3" s="244"/>
      <c r="H3" s="244"/>
      <c r="I3" s="244"/>
      <c r="J3" s="248"/>
    </row>
    <row r="4" spans="1:11">
      <c r="B4" s="244" t="s">
        <v>169</v>
      </c>
      <c r="C4" s="244" t="s">
        <v>398</v>
      </c>
      <c r="D4" s="244"/>
      <c r="E4" s="244"/>
      <c r="F4" s="244"/>
      <c r="G4" s="244"/>
      <c r="H4" s="244"/>
      <c r="I4" s="244"/>
      <c r="J4" s="248"/>
    </row>
    <row r="5" spans="1:11">
      <c r="B5" s="244" t="s">
        <v>151</v>
      </c>
      <c r="C5" s="244"/>
      <c r="D5" s="244"/>
      <c r="E5" s="244"/>
      <c r="F5" s="244"/>
      <c r="G5" s="244"/>
      <c r="H5" s="244"/>
      <c r="I5" s="244"/>
      <c r="J5" s="248"/>
    </row>
    <row r="6" spans="1:11">
      <c r="B6" s="244" t="s">
        <v>172</v>
      </c>
      <c r="C6" s="244"/>
      <c r="D6" s="244"/>
      <c r="E6" s="244"/>
      <c r="F6" s="244"/>
      <c r="G6" s="244"/>
      <c r="H6" s="244"/>
      <c r="I6" s="244"/>
      <c r="J6" s="248"/>
    </row>
    <row r="7" spans="1:11">
      <c r="B7" s="244" t="s">
        <v>173</v>
      </c>
      <c r="C7" s="244"/>
      <c r="D7" s="244"/>
      <c r="E7" s="244"/>
      <c r="F7" s="244"/>
      <c r="G7" s="244"/>
      <c r="H7" s="244"/>
      <c r="I7" s="244"/>
      <c r="J7" s="248"/>
    </row>
    <row r="8" spans="1:11" ht="13.8" thickBot="1">
      <c r="B8" s="244"/>
      <c r="C8" s="244"/>
      <c r="D8" s="257" t="s">
        <v>175</v>
      </c>
      <c r="E8" s="258">
        <f>+'Libro Ventas'!E9</f>
        <v>2023</v>
      </c>
      <c r="F8" s="244"/>
      <c r="G8" s="244"/>
      <c r="H8" s="244"/>
      <c r="I8" s="244"/>
      <c r="J8" s="248"/>
    </row>
    <row r="9" spans="1:11" ht="21" thickBot="1">
      <c r="A9" s="245"/>
      <c r="B9" s="315" t="s">
        <v>161</v>
      </c>
      <c r="C9" s="316" t="s">
        <v>162</v>
      </c>
      <c r="D9" s="316" t="s">
        <v>163</v>
      </c>
      <c r="E9" s="316" t="s">
        <v>164</v>
      </c>
      <c r="F9" s="316" t="s">
        <v>218</v>
      </c>
      <c r="G9" s="316" t="s">
        <v>166</v>
      </c>
      <c r="H9" s="316" t="s">
        <v>144</v>
      </c>
      <c r="I9" s="316" t="s">
        <v>87</v>
      </c>
      <c r="J9" s="316" t="s">
        <v>176</v>
      </c>
      <c r="K9" s="317" t="s">
        <v>177</v>
      </c>
    </row>
    <row r="10" spans="1:11">
      <c r="B10" s="339"/>
      <c r="C10" s="242"/>
      <c r="D10" s="340"/>
      <c r="E10" s="338"/>
      <c r="F10" s="343"/>
      <c r="G10" s="341"/>
      <c r="H10" s="341"/>
      <c r="I10" s="342"/>
      <c r="J10" s="242"/>
      <c r="K10" s="339"/>
    </row>
    <row r="11" spans="1:11">
      <c r="B11" s="328"/>
      <c r="C11" s="246"/>
      <c r="D11" s="340"/>
      <c r="E11" s="405"/>
      <c r="F11" s="371"/>
      <c r="G11" s="336"/>
      <c r="H11" s="336"/>
      <c r="I11" s="372"/>
      <c r="J11" s="246"/>
      <c r="K11" s="328"/>
    </row>
    <row r="12" spans="1:11">
      <c r="B12" s="328"/>
      <c r="C12" s="246"/>
      <c r="D12" s="340"/>
      <c r="E12" s="247"/>
      <c r="F12" s="371"/>
      <c r="G12" s="336"/>
      <c r="H12" s="336"/>
      <c r="I12" s="372"/>
      <c r="J12" s="246"/>
      <c r="K12" s="328"/>
    </row>
    <row r="13" spans="1:11" ht="13.8" thickBot="1">
      <c r="B13" s="344"/>
      <c r="C13" s="337"/>
      <c r="D13" s="345"/>
      <c r="E13" s="346"/>
      <c r="F13" s="348"/>
      <c r="G13" s="347"/>
      <c r="H13" s="347"/>
      <c r="I13" s="349"/>
      <c r="J13" s="337"/>
      <c r="K13" s="344"/>
    </row>
    <row r="14" spans="1:11">
      <c r="B14" s="339"/>
      <c r="C14" s="242"/>
      <c r="D14" s="340"/>
      <c r="E14" s="338"/>
      <c r="F14" s="343"/>
      <c r="G14" s="341"/>
      <c r="H14" s="341"/>
      <c r="I14" s="342"/>
      <c r="J14" s="242"/>
      <c r="K14" s="339"/>
    </row>
    <row r="15" spans="1:11">
      <c r="B15" s="328"/>
      <c r="C15" s="246"/>
      <c r="D15" s="340"/>
      <c r="E15" s="405"/>
      <c r="F15" s="371"/>
      <c r="G15" s="336"/>
      <c r="H15" s="336"/>
      <c r="I15" s="372"/>
      <c r="J15" s="246"/>
      <c r="K15" s="328"/>
    </row>
    <row r="16" spans="1:11">
      <c r="B16" s="328"/>
      <c r="C16" s="246"/>
      <c r="D16" s="340"/>
      <c r="E16" s="247"/>
      <c r="F16" s="371"/>
      <c r="G16" s="336"/>
      <c r="H16" s="336"/>
      <c r="I16" s="372"/>
      <c r="J16" s="246"/>
      <c r="K16" s="328"/>
    </row>
    <row r="17" spans="2:11" ht="13.8" thickBot="1">
      <c r="B17" s="344"/>
      <c r="C17" s="337"/>
      <c r="D17" s="345"/>
      <c r="E17" s="346"/>
      <c r="F17" s="348"/>
      <c r="G17" s="347"/>
      <c r="H17" s="347"/>
      <c r="I17" s="349"/>
      <c r="J17" s="337"/>
      <c r="K17" s="344"/>
    </row>
    <row r="18" spans="2:11">
      <c r="B18" s="339"/>
      <c r="C18" s="242"/>
      <c r="D18" s="340"/>
      <c r="E18" s="338"/>
      <c r="F18" s="343"/>
      <c r="G18" s="341"/>
      <c r="H18" s="341"/>
      <c r="I18" s="342"/>
      <c r="J18" s="242"/>
      <c r="K18" s="339"/>
    </row>
    <row r="19" spans="2:11">
      <c r="B19" s="328"/>
      <c r="C19" s="246"/>
      <c r="D19" s="340"/>
      <c r="E19" s="405"/>
      <c r="F19" s="371"/>
      <c r="G19" s="336"/>
      <c r="H19" s="336"/>
      <c r="I19" s="372"/>
      <c r="J19" s="246"/>
      <c r="K19" s="328"/>
    </row>
    <row r="20" spans="2:11" ht="13.8" thickBot="1">
      <c r="B20" s="344"/>
      <c r="C20" s="337"/>
      <c r="D20" s="345"/>
      <c r="E20" s="346"/>
      <c r="F20" s="348"/>
      <c r="G20" s="347"/>
      <c r="H20" s="347"/>
      <c r="I20" s="349"/>
      <c r="J20" s="337"/>
      <c r="K20" s="344"/>
    </row>
    <row r="21" spans="2:11">
      <c r="B21" s="193"/>
      <c r="C21" s="248"/>
      <c r="D21" s="244"/>
      <c r="I21" s="256"/>
      <c r="J21" s="248"/>
      <c r="K21" s="193"/>
    </row>
    <row r="22" spans="2:11">
      <c r="B22" s="193"/>
      <c r="C22" s="248"/>
      <c r="D22" s="244"/>
      <c r="I22" s="256"/>
      <c r="J22" s="248"/>
      <c r="K22" s="193"/>
    </row>
    <row r="23" spans="2:11">
      <c r="B23" s="193"/>
      <c r="C23" s="248"/>
      <c r="D23" s="244"/>
      <c r="I23" s="256"/>
      <c r="J23" s="248"/>
      <c r="K23" s="193"/>
    </row>
    <row r="24" spans="2:11">
      <c r="B24" s="193"/>
      <c r="C24" s="248"/>
      <c r="D24" s="244"/>
      <c r="I24" s="256"/>
      <c r="J24" s="248"/>
      <c r="K24" s="193"/>
    </row>
    <row r="25" spans="2:11">
      <c r="B25" s="193"/>
      <c r="C25" s="248"/>
      <c r="D25" s="244"/>
      <c r="I25" s="256"/>
      <c r="J25" s="248"/>
      <c r="K25" s="193"/>
    </row>
    <row r="26" spans="2:11">
      <c r="B26" s="193"/>
      <c r="C26" s="248"/>
      <c r="D26" s="244"/>
      <c r="I26" s="256"/>
      <c r="J26" s="248"/>
      <c r="K26" s="193"/>
    </row>
    <row r="27" spans="2:11">
      <c r="B27" s="193"/>
      <c r="C27" s="248"/>
      <c r="D27" s="244"/>
      <c r="I27" s="256"/>
      <c r="J27" s="248"/>
      <c r="K27" s="193"/>
    </row>
    <row r="28" spans="2:11">
      <c r="B28" s="193"/>
      <c r="C28" s="248"/>
      <c r="D28" s="244"/>
      <c r="I28" s="256"/>
      <c r="J28" s="248"/>
      <c r="K28" s="193"/>
    </row>
    <row r="29" spans="2:11">
      <c r="B29" s="193"/>
      <c r="C29" s="248"/>
      <c r="D29" s="244"/>
      <c r="I29" s="256"/>
      <c r="J29" s="248"/>
      <c r="K29" s="193"/>
    </row>
    <row r="30" spans="2:11">
      <c r="B30" s="193"/>
      <c r="C30" s="248"/>
      <c r="D30" s="244"/>
      <c r="I30" s="256"/>
      <c r="J30" s="248"/>
      <c r="K30" s="193"/>
    </row>
    <row r="31" spans="2:11">
      <c r="B31" s="193"/>
      <c r="C31" s="248"/>
      <c r="D31" s="244"/>
      <c r="I31" s="256"/>
      <c r="J31" s="248"/>
      <c r="K31" s="193"/>
    </row>
    <row r="32" spans="2:11">
      <c r="B32" s="193"/>
      <c r="C32" s="248"/>
      <c r="D32" s="244"/>
      <c r="I32" s="256"/>
      <c r="J32" s="248"/>
      <c r="K32" s="193"/>
    </row>
    <row r="33" spans="2:11">
      <c r="B33" s="193"/>
      <c r="C33" s="248"/>
      <c r="D33" s="244"/>
      <c r="I33" s="256"/>
      <c r="J33" s="248"/>
      <c r="K33" s="193"/>
    </row>
    <row r="34" spans="2:11">
      <c r="B34" s="193"/>
      <c r="C34" s="248"/>
      <c r="D34" s="244"/>
      <c r="I34" s="256"/>
      <c r="J34" s="248"/>
      <c r="K34" s="193"/>
    </row>
    <row r="35" spans="2:11">
      <c r="B35" s="193"/>
      <c r="C35" s="248"/>
      <c r="D35" s="244"/>
      <c r="I35" s="256"/>
      <c r="J35" s="248"/>
      <c r="K35" s="193"/>
    </row>
    <row r="36" spans="2:11">
      <c r="B36" s="193"/>
      <c r="C36" s="248"/>
      <c r="D36" s="244"/>
      <c r="I36" s="256"/>
      <c r="J36" s="248"/>
      <c r="K36" s="193"/>
    </row>
    <row r="37" spans="2:11">
      <c r="B37" s="193"/>
      <c r="C37" s="248"/>
      <c r="D37" s="244"/>
      <c r="I37" s="256"/>
      <c r="J37" s="248"/>
      <c r="K37" s="193"/>
    </row>
    <row r="38" spans="2:11">
      <c r="B38" s="193"/>
      <c r="C38" s="248"/>
      <c r="D38" s="244"/>
      <c r="I38" s="256"/>
      <c r="J38" s="248"/>
      <c r="K38" s="193"/>
    </row>
    <row r="39" spans="2:11">
      <c r="B39" s="193"/>
      <c r="C39" s="248"/>
      <c r="D39" s="244"/>
      <c r="I39" s="256"/>
      <c r="J39" s="248"/>
      <c r="K39" s="193"/>
    </row>
    <row r="40" spans="2:11">
      <c r="B40" s="193"/>
      <c r="C40" s="248"/>
      <c r="D40" s="244"/>
      <c r="I40" s="256"/>
      <c r="J40" s="248"/>
      <c r="K40" s="193"/>
    </row>
    <row r="41" spans="2:11">
      <c r="B41" s="193"/>
      <c r="C41" s="248"/>
      <c r="D41" s="244"/>
      <c r="I41" s="256"/>
      <c r="J41" s="248"/>
      <c r="K41" s="193"/>
    </row>
    <row r="42" spans="2:11">
      <c r="B42" s="193"/>
      <c r="C42" s="248"/>
      <c r="D42" s="244"/>
      <c r="I42" s="256"/>
      <c r="J42" s="248"/>
      <c r="K42" s="193"/>
    </row>
    <row r="43" spans="2:11">
      <c r="B43" s="193"/>
      <c r="C43" s="248"/>
      <c r="D43" s="244"/>
      <c r="I43" s="256"/>
      <c r="J43" s="248"/>
      <c r="K43" s="193"/>
    </row>
    <row r="44" spans="2:11">
      <c r="B44" s="193"/>
      <c r="C44" s="248"/>
      <c r="D44" s="244"/>
      <c r="I44" s="256"/>
      <c r="J44" s="248"/>
      <c r="K44" s="193"/>
    </row>
    <row r="45" spans="2:11">
      <c r="B45" s="193"/>
      <c r="C45" s="248"/>
      <c r="D45" s="244"/>
      <c r="I45" s="256"/>
      <c r="J45" s="248"/>
      <c r="K45" s="193"/>
    </row>
    <row r="46" spans="2:11">
      <c r="B46" s="193"/>
      <c r="C46" s="248"/>
      <c r="D46" s="244"/>
      <c r="I46" s="256"/>
      <c r="J46" s="248"/>
      <c r="K46" s="193"/>
    </row>
    <row r="47" spans="2:11">
      <c r="B47" s="193"/>
      <c r="C47" s="248"/>
      <c r="D47" s="244"/>
      <c r="I47" s="256"/>
      <c r="J47" s="248"/>
      <c r="K47" s="193"/>
    </row>
    <row r="48" spans="2:11">
      <c r="B48" s="193"/>
      <c r="C48" s="248"/>
      <c r="D48" s="244"/>
      <c r="I48" s="256"/>
      <c r="J48" s="248"/>
      <c r="K48" s="193"/>
    </row>
    <row r="49" spans="2:11">
      <c r="B49" s="193"/>
      <c r="C49" s="248"/>
      <c r="D49" s="244"/>
      <c r="I49" s="256"/>
      <c r="J49" s="248"/>
      <c r="K49" s="193"/>
    </row>
    <row r="50" spans="2:11">
      <c r="B50" s="193"/>
      <c r="C50" s="248"/>
      <c r="D50" s="244"/>
      <c r="I50" s="256"/>
      <c r="J50" s="248"/>
      <c r="K50" s="193"/>
    </row>
    <row r="51" spans="2:11">
      <c r="B51" s="193"/>
      <c r="C51" s="248"/>
      <c r="D51" s="244"/>
      <c r="I51" s="256"/>
      <c r="J51" s="248"/>
      <c r="K51" s="193"/>
    </row>
    <row r="52" spans="2:11">
      <c r="B52" s="193"/>
      <c r="C52" s="248"/>
      <c r="D52" s="244"/>
      <c r="I52" s="256"/>
      <c r="J52" s="248"/>
      <c r="K52" s="193"/>
    </row>
    <row r="53" spans="2:11">
      <c r="B53" s="193"/>
      <c r="C53" s="248"/>
      <c r="D53" s="244"/>
      <c r="I53" s="256"/>
      <c r="J53" s="248"/>
      <c r="K53" s="193"/>
    </row>
    <row r="54" spans="2:11">
      <c r="B54" s="193"/>
      <c r="C54" s="248"/>
      <c r="D54" s="244"/>
      <c r="I54" s="256"/>
      <c r="J54" s="248"/>
      <c r="K54" s="193"/>
    </row>
    <row r="55" spans="2:11">
      <c r="B55" s="193"/>
      <c r="C55" s="248"/>
      <c r="D55" s="244"/>
      <c r="I55" s="256"/>
      <c r="J55" s="248"/>
      <c r="K55" s="193"/>
    </row>
    <row r="56" spans="2:11">
      <c r="B56" s="193"/>
      <c r="C56" s="248"/>
      <c r="D56" s="244"/>
      <c r="I56" s="256"/>
      <c r="J56" s="248"/>
      <c r="K56" s="193"/>
    </row>
    <row r="57" spans="2:11">
      <c r="B57" s="193"/>
      <c r="C57" s="248"/>
      <c r="D57" s="244"/>
      <c r="I57" s="256"/>
      <c r="J57" s="248"/>
      <c r="K57" s="193"/>
    </row>
    <row r="58" spans="2:11">
      <c r="B58" s="193"/>
      <c r="C58" s="248"/>
      <c r="D58" s="244"/>
      <c r="I58" s="256"/>
      <c r="J58" s="248"/>
      <c r="K58" s="193"/>
    </row>
    <row r="59" spans="2:11">
      <c r="B59" s="193"/>
      <c r="C59" s="248"/>
      <c r="D59" s="244"/>
      <c r="I59" s="256"/>
      <c r="J59" s="248"/>
      <c r="K59" s="193"/>
    </row>
    <row r="60" spans="2:11">
      <c r="B60" s="193"/>
      <c r="C60" s="248"/>
      <c r="D60" s="244"/>
      <c r="I60" s="256"/>
      <c r="J60" s="248"/>
      <c r="K60" s="193"/>
    </row>
    <row r="61" spans="2:11">
      <c r="B61" s="193"/>
      <c r="C61" s="248"/>
      <c r="D61" s="244"/>
      <c r="I61" s="256"/>
      <c r="J61" s="248"/>
      <c r="K61" s="193"/>
    </row>
    <row r="62" spans="2:11">
      <c r="B62" s="193"/>
      <c r="C62" s="248"/>
      <c r="D62" s="244"/>
      <c r="I62" s="256"/>
      <c r="J62" s="248"/>
      <c r="K62" s="193"/>
    </row>
    <row r="63" spans="2:11">
      <c r="B63" s="193"/>
      <c r="C63" s="248"/>
      <c r="D63" s="244"/>
      <c r="I63" s="256"/>
      <c r="J63" s="248"/>
      <c r="K63" s="193"/>
    </row>
    <row r="64" spans="2:11">
      <c r="B64" s="193"/>
      <c r="C64" s="248"/>
      <c r="D64" s="244"/>
      <c r="I64" s="256"/>
      <c r="J64" s="248"/>
      <c r="K64" s="193"/>
    </row>
    <row r="65" spans="1:11">
      <c r="B65" s="193"/>
      <c r="C65" s="248"/>
      <c r="D65" s="244"/>
      <c r="I65" s="256"/>
      <c r="J65" s="248"/>
      <c r="K65" s="193"/>
    </row>
    <row r="66" spans="1:11">
      <c r="B66" s="193"/>
      <c r="C66" s="248"/>
      <c r="D66" s="244"/>
      <c r="I66" s="256"/>
      <c r="J66" s="248"/>
      <c r="K66" s="193"/>
    </row>
    <row r="67" spans="1:11">
      <c r="B67" s="193"/>
      <c r="C67" s="248"/>
      <c r="D67" s="244"/>
      <c r="I67" s="256"/>
      <c r="J67" s="248"/>
      <c r="K67" s="193"/>
    </row>
    <row r="68" spans="1:11">
      <c r="B68" s="193"/>
      <c r="C68" s="248"/>
      <c r="D68" s="244"/>
      <c r="I68" s="256"/>
      <c r="J68" s="248"/>
      <c r="K68" s="193"/>
    </row>
    <row r="69" spans="1:11">
      <c r="B69" s="193"/>
      <c r="C69" s="248"/>
      <c r="D69" s="244"/>
      <c r="I69" s="256"/>
      <c r="J69" s="248"/>
      <c r="K69" s="193"/>
    </row>
    <row r="70" spans="1:11">
      <c r="B70" s="193"/>
      <c r="C70" s="248"/>
      <c r="D70" s="244"/>
      <c r="I70" s="256"/>
      <c r="J70" s="248"/>
      <c r="K70" s="193"/>
    </row>
    <row r="71" spans="1:11">
      <c r="B71" s="193"/>
      <c r="C71" s="248"/>
      <c r="D71" s="244"/>
      <c r="I71" s="256"/>
      <c r="J71" s="248"/>
      <c r="K71" s="193"/>
    </row>
    <row r="72" spans="1:11">
      <c r="B72" s="193"/>
      <c r="C72" s="248"/>
      <c r="D72" s="244"/>
      <c r="J72" s="248"/>
      <c r="K72" s="193"/>
    </row>
    <row r="73" spans="1:11">
      <c r="B73" s="193"/>
      <c r="C73" s="248"/>
      <c r="D73" s="244"/>
      <c r="J73" s="248"/>
      <c r="K73" s="193"/>
    </row>
    <row r="74" spans="1:11">
      <c r="B74" s="193"/>
      <c r="C74" s="248"/>
      <c r="D74" s="244"/>
      <c r="J74" s="248"/>
      <c r="K74" s="193"/>
    </row>
    <row r="75" spans="1:11">
      <c r="A75" s="248"/>
      <c r="B75" s="248"/>
      <c r="C75" s="248"/>
      <c r="D75" s="244"/>
      <c r="J75" s="248"/>
      <c r="K75" s="193"/>
    </row>
    <row r="76" spans="1:11">
      <c r="B76" s="193"/>
      <c r="C76" s="248"/>
      <c r="D76" s="244"/>
      <c r="J76" s="248"/>
      <c r="K76" s="193"/>
    </row>
    <row r="77" spans="1:11">
      <c r="B77" s="193"/>
      <c r="C77" s="248"/>
      <c r="D77" s="244"/>
      <c r="J77" s="248"/>
      <c r="K77" s="193"/>
    </row>
    <row r="78" spans="1:11">
      <c r="B78" s="193"/>
      <c r="C78" s="248"/>
      <c r="D78" s="244"/>
      <c r="J78" s="248"/>
      <c r="K78" s="193"/>
    </row>
    <row r="79" spans="1:11">
      <c r="B79" s="193"/>
      <c r="C79" s="248"/>
      <c r="D79" s="244"/>
      <c r="J79" s="248"/>
      <c r="K79" s="193"/>
    </row>
    <row r="80" spans="1:11">
      <c r="B80" s="193"/>
      <c r="C80" s="248"/>
      <c r="D80" s="244"/>
      <c r="J80" s="248"/>
      <c r="K80" s="193"/>
    </row>
    <row r="81" spans="2:11">
      <c r="B81" s="193"/>
      <c r="C81" s="248"/>
      <c r="D81" s="244"/>
      <c r="J81" s="248"/>
      <c r="K81" s="193"/>
    </row>
    <row r="82" spans="2:11">
      <c r="B82" s="193"/>
      <c r="C82" s="248"/>
      <c r="D82" s="244"/>
      <c r="J82" s="248"/>
      <c r="K82" s="193"/>
    </row>
    <row r="83" spans="2:11">
      <c r="B83" s="193"/>
      <c r="C83" s="248"/>
      <c r="D83" s="244"/>
      <c r="J83" s="248"/>
      <c r="K83" s="193"/>
    </row>
    <row r="84" spans="2:11">
      <c r="B84" s="193"/>
      <c r="C84" s="248"/>
      <c r="D84" s="244"/>
      <c r="J84" s="248"/>
      <c r="K84" s="193"/>
    </row>
    <row r="85" spans="2:11">
      <c r="B85" s="193"/>
      <c r="C85" s="248"/>
      <c r="D85" s="244"/>
      <c r="J85" s="248"/>
      <c r="K85" s="193"/>
    </row>
    <row r="86" spans="2:11">
      <c r="B86" s="193"/>
      <c r="C86" s="248"/>
      <c r="D86" s="244"/>
      <c r="J86" s="248"/>
      <c r="K86" s="193"/>
    </row>
    <row r="87" spans="2:11">
      <c r="B87" s="193"/>
      <c r="C87" s="248"/>
      <c r="D87" s="244"/>
      <c r="J87" s="248"/>
      <c r="K87" s="193"/>
    </row>
    <row r="88" spans="2:11">
      <c r="B88" s="193"/>
      <c r="C88" s="248"/>
      <c r="D88" s="244"/>
      <c r="J88" s="248"/>
      <c r="K88" s="193"/>
    </row>
    <row r="89" spans="2:11">
      <c r="B89" s="193"/>
      <c r="C89" s="248"/>
      <c r="D89" s="244"/>
      <c r="J89" s="248"/>
      <c r="K89" s="193"/>
    </row>
    <row r="90" spans="2:11">
      <c r="B90" s="193"/>
      <c r="C90" s="248"/>
      <c r="D90" s="244"/>
      <c r="J90" s="248"/>
      <c r="K90" s="193"/>
    </row>
    <row r="91" spans="2:11">
      <c r="B91" s="193"/>
      <c r="C91" s="248"/>
      <c r="D91" s="244"/>
      <c r="J91" s="248"/>
      <c r="K91" s="193"/>
    </row>
    <row r="92" spans="2:11">
      <c r="B92" s="193"/>
      <c r="C92" s="248"/>
      <c r="D92" s="244"/>
      <c r="J92" s="248"/>
      <c r="K92" s="193"/>
    </row>
    <row r="93" spans="2:11">
      <c r="B93" s="193"/>
      <c r="C93" s="248"/>
      <c r="D93" s="244"/>
      <c r="J93" s="248"/>
      <c r="K93" s="193"/>
    </row>
    <row r="94" spans="2:11">
      <c r="B94" s="193"/>
      <c r="C94" s="248"/>
      <c r="D94" s="244"/>
      <c r="J94" s="248"/>
      <c r="K94" s="193"/>
    </row>
    <row r="95" spans="2:11">
      <c r="B95" s="193"/>
      <c r="C95" s="248"/>
      <c r="D95" s="244"/>
      <c r="F95" s="249"/>
      <c r="G95" s="249"/>
      <c r="H95" s="249"/>
      <c r="I95" s="262"/>
      <c r="J95" s="248"/>
      <c r="K95" s="193"/>
    </row>
    <row r="96" spans="2:11">
      <c r="B96" s="193"/>
      <c r="C96" s="248"/>
      <c r="D96" s="244"/>
      <c r="J96" s="248"/>
      <c r="K96" s="193"/>
    </row>
    <row r="97" spans="2:11">
      <c r="B97" s="193"/>
      <c r="C97" s="248"/>
      <c r="D97" s="244"/>
      <c r="J97" s="248"/>
      <c r="K97" s="193"/>
    </row>
    <row r="98" spans="2:11">
      <c r="B98" s="193"/>
      <c r="C98" s="248"/>
      <c r="D98" s="244"/>
      <c r="J98" s="248"/>
      <c r="K98" s="193"/>
    </row>
    <row r="99" spans="2:11">
      <c r="B99" s="193"/>
      <c r="C99" s="248"/>
      <c r="D99" s="244"/>
      <c r="J99" s="248"/>
      <c r="K99" s="193"/>
    </row>
    <row r="100" spans="2:11">
      <c r="B100" s="193"/>
      <c r="C100" s="248"/>
      <c r="D100" s="244"/>
      <c r="F100" s="249"/>
      <c r="G100" s="249"/>
      <c r="H100" s="249"/>
      <c r="I100" s="262"/>
      <c r="J100" s="248"/>
      <c r="K100" s="193"/>
    </row>
    <row r="101" spans="2:11">
      <c r="B101" s="193"/>
      <c r="C101" s="248"/>
      <c r="D101" s="244"/>
      <c r="F101" s="249"/>
      <c r="G101" s="249"/>
      <c r="H101" s="249"/>
      <c r="I101" s="262"/>
      <c r="J101" s="248"/>
      <c r="K101" s="193"/>
    </row>
    <row r="102" spans="2:11">
      <c r="B102" s="193"/>
      <c r="C102" s="248"/>
      <c r="D102" s="244"/>
      <c r="F102" s="249"/>
      <c r="G102" s="249"/>
      <c r="H102" s="249"/>
      <c r="I102" s="262"/>
      <c r="J102" s="248"/>
      <c r="K102" s="193"/>
    </row>
    <row r="103" spans="2:11">
      <c r="B103" s="193"/>
      <c r="C103" s="248"/>
      <c r="D103" s="244"/>
      <c r="F103" s="249"/>
      <c r="G103" s="249"/>
      <c r="H103" s="249"/>
      <c r="I103" s="262"/>
      <c r="J103" s="248"/>
      <c r="K103" s="193"/>
    </row>
    <row r="104" spans="2:11">
      <c r="B104" s="193"/>
      <c r="C104" s="248"/>
      <c r="D104" s="244"/>
      <c r="F104" s="249"/>
      <c r="G104" s="249"/>
      <c r="H104" s="249"/>
      <c r="I104" s="262"/>
      <c r="J104" s="248"/>
      <c r="K104" s="193"/>
    </row>
    <row r="105" spans="2:11">
      <c r="B105" s="193"/>
      <c r="C105" s="248"/>
      <c r="D105" s="244"/>
      <c r="F105" s="249"/>
      <c r="G105" s="249"/>
      <c r="H105" s="249"/>
      <c r="I105" s="262"/>
      <c r="J105" s="248"/>
      <c r="K105" s="193"/>
    </row>
    <row r="106" spans="2:11">
      <c r="B106" s="193"/>
      <c r="C106" s="248"/>
      <c r="D106" s="244"/>
      <c r="F106" s="249"/>
      <c r="G106" s="249"/>
      <c r="H106" s="249"/>
      <c r="I106" s="262"/>
      <c r="J106" s="248"/>
      <c r="K106" s="193"/>
    </row>
    <row r="107" spans="2:11">
      <c r="B107" s="193"/>
      <c r="C107" s="248"/>
      <c r="D107" s="244"/>
      <c r="F107" s="249"/>
      <c r="G107" s="249"/>
      <c r="H107" s="249"/>
      <c r="I107" s="262"/>
      <c r="J107" s="248"/>
      <c r="K107" s="193"/>
    </row>
    <row r="108" spans="2:11">
      <c r="B108" s="193"/>
      <c r="C108" s="248"/>
      <c r="D108" s="244"/>
      <c r="F108" s="249"/>
      <c r="G108" s="249"/>
      <c r="H108" s="249"/>
      <c r="I108" s="262"/>
      <c r="J108" s="248"/>
      <c r="K108" s="193"/>
    </row>
    <row r="109" spans="2:11">
      <c r="B109" s="193"/>
      <c r="C109" s="248"/>
      <c r="D109" s="244"/>
      <c r="F109" s="249"/>
      <c r="G109" s="249"/>
      <c r="H109" s="249"/>
      <c r="I109" s="262"/>
      <c r="J109" s="248"/>
      <c r="K109" s="193"/>
    </row>
    <row r="110" spans="2:11">
      <c r="B110" s="193"/>
      <c r="C110" s="248"/>
      <c r="D110" s="244"/>
      <c r="F110" s="249"/>
      <c r="G110" s="249"/>
      <c r="H110" s="249"/>
      <c r="I110" s="262"/>
      <c r="J110" s="248"/>
      <c r="K110" s="193"/>
    </row>
    <row r="111" spans="2:11">
      <c r="B111" s="193"/>
      <c r="C111" s="248"/>
      <c r="D111" s="244"/>
      <c r="F111" s="249"/>
      <c r="G111" s="249"/>
      <c r="H111" s="249"/>
      <c r="I111" s="262"/>
      <c r="J111" s="248"/>
      <c r="K111" s="193"/>
    </row>
    <row r="112" spans="2:11">
      <c r="B112" s="193"/>
      <c r="C112" s="248"/>
      <c r="D112" s="244"/>
      <c r="F112" s="249"/>
      <c r="G112" s="249"/>
      <c r="H112" s="249"/>
      <c r="I112" s="262"/>
      <c r="J112" s="248"/>
      <c r="K112" s="193"/>
    </row>
    <row r="113" spans="2:11">
      <c r="B113" s="193"/>
      <c r="C113" s="248"/>
      <c r="D113" s="244"/>
      <c r="F113" s="249"/>
      <c r="G113" s="249"/>
      <c r="H113" s="249"/>
      <c r="I113" s="262"/>
      <c r="J113" s="248"/>
      <c r="K113" s="193"/>
    </row>
    <row r="114" spans="2:11">
      <c r="B114" s="193"/>
      <c r="C114" s="248"/>
      <c r="D114" s="244"/>
      <c r="F114" s="249"/>
      <c r="G114" s="249"/>
      <c r="H114" s="249"/>
      <c r="I114" s="262"/>
      <c r="J114" s="248"/>
      <c r="K114" s="193"/>
    </row>
    <row r="115" spans="2:11">
      <c r="B115" s="193"/>
      <c r="C115" s="248"/>
      <c r="D115" s="244"/>
      <c r="F115" s="249"/>
      <c r="G115" s="249"/>
      <c r="H115" s="249"/>
      <c r="I115" s="262"/>
      <c r="J115" s="248"/>
      <c r="K115" s="193"/>
    </row>
    <row r="116" spans="2:11">
      <c r="B116" s="193"/>
      <c r="C116" s="248"/>
      <c r="D116" s="244"/>
      <c r="F116" s="249"/>
      <c r="G116" s="249"/>
      <c r="H116" s="249"/>
      <c r="I116" s="262"/>
      <c r="J116" s="248"/>
      <c r="K116" s="193"/>
    </row>
    <row r="117" spans="2:11">
      <c r="B117" s="193"/>
      <c r="C117" s="248"/>
      <c r="D117" s="244"/>
      <c r="F117" s="249"/>
      <c r="G117" s="249"/>
      <c r="H117" s="249"/>
      <c r="I117" s="262"/>
      <c r="J117" s="248"/>
      <c r="K117" s="193"/>
    </row>
    <row r="118" spans="2:11">
      <c r="B118" s="193"/>
      <c r="C118" s="248"/>
      <c r="D118" s="244"/>
      <c r="F118" s="249"/>
      <c r="G118" s="249"/>
      <c r="H118" s="249"/>
      <c r="I118" s="262"/>
      <c r="J118" s="248"/>
      <c r="K118" s="193"/>
    </row>
    <row r="119" spans="2:11">
      <c r="B119" s="193"/>
      <c r="C119" s="248"/>
      <c r="D119" s="244"/>
      <c r="F119" s="249"/>
      <c r="G119" s="249"/>
      <c r="H119" s="249"/>
      <c r="I119" s="262"/>
      <c r="J119" s="248"/>
      <c r="K119" s="193"/>
    </row>
    <row r="120" spans="2:11">
      <c r="B120" s="193"/>
      <c r="C120" s="248"/>
      <c r="D120" s="244"/>
      <c r="F120" s="249"/>
      <c r="G120" s="249"/>
      <c r="H120" s="249"/>
      <c r="I120" s="262"/>
      <c r="J120" s="248"/>
      <c r="K120" s="193"/>
    </row>
    <row r="121" spans="2:11">
      <c r="B121" s="193"/>
      <c r="C121" s="248"/>
      <c r="D121" s="244"/>
      <c r="F121" s="249"/>
      <c r="G121" s="249"/>
      <c r="H121" s="249"/>
      <c r="I121" s="262"/>
      <c r="J121" s="248"/>
      <c r="K121" s="193"/>
    </row>
    <row r="122" spans="2:11">
      <c r="B122" s="193"/>
      <c r="C122" s="248"/>
      <c r="D122" s="244"/>
      <c r="F122" s="249"/>
      <c r="G122" s="249"/>
      <c r="H122" s="249"/>
      <c r="I122" s="262"/>
      <c r="J122" s="248"/>
      <c r="K122" s="193"/>
    </row>
    <row r="123" spans="2:11">
      <c r="B123" s="193"/>
      <c r="C123" s="248"/>
      <c r="D123" s="244"/>
      <c r="F123" s="249"/>
      <c r="G123" s="249"/>
      <c r="H123" s="249"/>
      <c r="I123" s="262"/>
      <c r="J123" s="248"/>
      <c r="K123" s="193"/>
    </row>
    <row r="124" spans="2:11">
      <c r="B124" s="193"/>
      <c r="C124" s="248"/>
      <c r="D124" s="244"/>
      <c r="F124" s="249"/>
      <c r="G124" s="249"/>
      <c r="H124" s="249"/>
      <c r="I124" s="262"/>
      <c r="J124" s="248"/>
      <c r="K124" s="193"/>
    </row>
    <row r="125" spans="2:11">
      <c r="B125" s="193"/>
      <c r="C125" s="248"/>
      <c r="D125" s="244"/>
      <c r="F125" s="249"/>
      <c r="G125" s="249"/>
      <c r="H125" s="249"/>
      <c r="I125" s="262"/>
      <c r="J125" s="248"/>
      <c r="K125" s="193"/>
    </row>
    <row r="126" spans="2:11">
      <c r="B126" s="193"/>
      <c r="C126" s="248"/>
      <c r="D126" s="244"/>
      <c r="F126" s="249"/>
      <c r="G126" s="249"/>
      <c r="H126" s="249"/>
      <c r="I126" s="262"/>
      <c r="J126" s="248"/>
      <c r="K126" s="193"/>
    </row>
    <row r="127" spans="2:11">
      <c r="B127" s="193"/>
    </row>
    <row r="128" spans="2:11">
      <c r="B128" s="193"/>
    </row>
    <row r="129" spans="2:2">
      <c r="B129" s="193"/>
    </row>
    <row r="130" spans="2:2">
      <c r="B130" s="193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1DFE5-F652-4618-94C2-875D9754DD9D}">
  <sheetPr>
    <tabColor rgb="FFFF0000"/>
  </sheetPr>
  <dimension ref="B3:I17"/>
  <sheetViews>
    <sheetView workbookViewId="0">
      <selection activeCell="F11" sqref="F11"/>
    </sheetView>
  </sheetViews>
  <sheetFormatPr baseColWidth="10" defaultColWidth="10.6640625" defaultRowHeight="13.2"/>
  <cols>
    <col min="2" max="2" width="27" customWidth="1"/>
    <col min="5" max="5" width="21.44140625" customWidth="1"/>
    <col min="6" max="6" width="12.6640625" customWidth="1"/>
    <col min="7" max="7" width="15" customWidth="1"/>
    <col min="8" max="8" width="14.6640625" customWidth="1"/>
  </cols>
  <sheetData>
    <row r="3" spans="2:9" ht="15.6">
      <c r="B3" s="519" t="str">
        <f>+Retenciones!B2</f>
        <v>ConBoca</v>
      </c>
      <c r="C3" s="519"/>
      <c r="D3" s="519"/>
      <c r="E3" s="519"/>
      <c r="F3" s="519"/>
      <c r="G3" s="519"/>
      <c r="H3" s="519"/>
    </row>
    <row r="4" spans="2:9" ht="15.6">
      <c r="B4" s="519" t="s">
        <v>252</v>
      </c>
      <c r="C4" s="519"/>
      <c r="D4" s="519"/>
      <c r="E4" s="519"/>
      <c r="F4" s="519"/>
      <c r="G4" s="519"/>
      <c r="H4" s="519"/>
    </row>
    <row r="5" spans="2:9" ht="15.6">
      <c r="B5" s="519" t="str">
        <f>+Retenciones!B4</f>
        <v>Diciembre de 2023</v>
      </c>
      <c r="C5" s="519"/>
      <c r="D5" s="519"/>
      <c r="E5" s="519"/>
      <c r="F5" s="519"/>
      <c r="G5" s="519"/>
      <c r="H5" s="519"/>
    </row>
    <row r="6" spans="2:9" ht="15.6">
      <c r="B6" s="53"/>
      <c r="C6" s="54"/>
      <c r="D6" s="54"/>
      <c r="E6" s="54"/>
      <c r="F6" s="54"/>
      <c r="G6" s="54"/>
      <c r="H6" s="54"/>
    </row>
    <row r="7" spans="2:9" ht="46.8">
      <c r="B7" s="121" t="s">
        <v>83</v>
      </c>
      <c r="C7" s="122" t="s">
        <v>253</v>
      </c>
      <c r="D7" s="122" t="s">
        <v>254</v>
      </c>
      <c r="E7" s="121" t="s">
        <v>255</v>
      </c>
      <c r="F7" s="121" t="s">
        <v>256</v>
      </c>
      <c r="G7" s="121" t="s">
        <v>257</v>
      </c>
      <c r="H7" s="121" t="s">
        <v>258</v>
      </c>
      <c r="I7" s="402" t="s">
        <v>266</v>
      </c>
    </row>
    <row r="8" spans="2:9" ht="15.6">
      <c r="B8" s="55" t="s">
        <v>259</v>
      </c>
      <c r="C8" s="386">
        <v>0</v>
      </c>
      <c r="D8" s="387"/>
      <c r="E8" s="401">
        <f>SUM('Libro Ventas'!G24:G27)</f>
        <v>0</v>
      </c>
      <c r="F8" s="387">
        <f>+E8*19%</f>
        <v>0</v>
      </c>
      <c r="G8" s="401">
        <f>+COUNT('Libro Ventas'!G24:G27)</f>
        <v>0</v>
      </c>
      <c r="H8" s="388">
        <f>+C8+F8</f>
        <v>0</v>
      </c>
      <c r="I8" s="404">
        <f>SUM('Libro Ventas'!H24:H27)-H8</f>
        <v>0</v>
      </c>
    </row>
    <row r="9" spans="2:9" ht="15.6">
      <c r="B9" s="55"/>
      <c r="C9" s="389"/>
      <c r="D9" s="390"/>
      <c r="E9" s="390"/>
      <c r="F9" s="387"/>
      <c r="G9" s="387"/>
      <c r="H9" s="60"/>
      <c r="I9" s="153"/>
    </row>
    <row r="10" spans="2:9" ht="15.6">
      <c r="B10" s="55" t="s">
        <v>260</v>
      </c>
      <c r="C10" s="59">
        <v>0</v>
      </c>
      <c r="D10" s="60"/>
      <c r="E10" s="403">
        <f>SUM('Libro Compras'!G18:G19)</f>
        <v>0</v>
      </c>
      <c r="F10" s="60">
        <f>-E10*19%</f>
        <v>0</v>
      </c>
      <c r="G10" s="401">
        <f>COUNT('Libro Compras'!G18:G19)</f>
        <v>0</v>
      </c>
      <c r="H10" s="60">
        <f>+C10+F10</f>
        <v>0</v>
      </c>
      <c r="I10" s="404">
        <f>SUM('Libro Compras'!H18:H19)+H10</f>
        <v>0</v>
      </c>
    </row>
    <row r="11" spans="2:9" ht="15.6">
      <c r="B11" s="55"/>
      <c r="C11" s="391"/>
      <c r="D11" s="391"/>
      <c r="E11" s="391"/>
      <c r="F11" s="391"/>
      <c r="G11" s="391"/>
      <c r="H11" s="61"/>
    </row>
    <row r="12" spans="2:9" ht="15.6">
      <c r="B12" s="62" t="s">
        <v>261</v>
      </c>
      <c r="C12" s="392">
        <f>+C8+C10</f>
        <v>0</v>
      </c>
      <c r="D12" s="393"/>
      <c r="E12" s="392">
        <f t="shared" ref="E12" si="0">+E8-E10</f>
        <v>0</v>
      </c>
      <c r="F12" s="394">
        <f>+F8+F10</f>
        <v>0</v>
      </c>
      <c r="G12" s="392"/>
      <c r="H12" s="395">
        <f>+H8+H10+D12</f>
        <v>0</v>
      </c>
    </row>
    <row r="13" spans="2:9" ht="15.6">
      <c r="E13" s="350" t="s">
        <v>262</v>
      </c>
      <c r="F13" s="396"/>
      <c r="H13" s="1">
        <f>+C12+D12+F12</f>
        <v>0</v>
      </c>
    </row>
    <row r="14" spans="2:9" ht="15.6">
      <c r="E14" s="350" t="s">
        <v>263</v>
      </c>
      <c r="F14" s="396">
        <f>IF(+F12-F13&gt;0,F12-F13,0)</f>
        <v>0</v>
      </c>
      <c r="H14" s="397">
        <f>+H12-H13</f>
        <v>0</v>
      </c>
    </row>
    <row r="15" spans="2:9">
      <c r="D15" s="1"/>
    </row>
    <row r="16" spans="2:9">
      <c r="E16" s="350" t="s">
        <v>264</v>
      </c>
      <c r="F16" s="1">
        <f>+F13</f>
        <v>0</v>
      </c>
    </row>
    <row r="17" spans="5:8">
      <c r="E17" s="350" t="s">
        <v>254</v>
      </c>
      <c r="F17" s="1">
        <f>+F13-F16</f>
        <v>0</v>
      </c>
      <c r="H17" s="1"/>
    </row>
  </sheetData>
  <mergeCells count="3">
    <mergeCell ref="B3:H3"/>
    <mergeCell ref="B4:H4"/>
    <mergeCell ref="B5:H5"/>
  </mergeCell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B2:P58"/>
  <sheetViews>
    <sheetView zoomScale="75" zoomScaleNormal="75" workbookViewId="0">
      <selection activeCell="C51" sqref="C51:C56"/>
    </sheetView>
  </sheetViews>
  <sheetFormatPr baseColWidth="10" defaultColWidth="11.33203125" defaultRowHeight="15.6"/>
  <cols>
    <col min="1" max="1" width="2.109375" style="4" customWidth="1"/>
    <col min="2" max="2" width="47.77734375" style="4" bestFit="1" customWidth="1"/>
    <col min="3" max="14" width="13.44140625" style="4" bestFit="1" customWidth="1"/>
    <col min="15" max="15" width="14.88671875" style="4" bestFit="1" customWidth="1"/>
    <col min="16" max="16" width="16.33203125" style="4" bestFit="1" customWidth="1"/>
    <col min="17" max="16384" width="11.33203125" style="4"/>
  </cols>
  <sheetData>
    <row r="2" spans="2:16" ht="25.8">
      <c r="B2" s="494" t="str">
        <f>+'Caratula Informe'!D3</f>
        <v>ConBoca</v>
      </c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</row>
    <row r="3" spans="2:16">
      <c r="B3" s="43" t="s">
        <v>211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2:16">
      <c r="B4" s="43" t="s">
        <v>267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2:16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2:16">
      <c r="B6" s="353"/>
      <c r="C6" s="354" t="s">
        <v>250</v>
      </c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6"/>
    </row>
    <row r="7" spans="2:16">
      <c r="B7" s="209" t="s">
        <v>68</v>
      </c>
      <c r="C7" s="209" t="s">
        <v>37</v>
      </c>
      <c r="D7" s="209" t="s">
        <v>38</v>
      </c>
      <c r="E7" s="209" t="s">
        <v>39</v>
      </c>
      <c r="F7" s="209" t="s">
        <v>40</v>
      </c>
      <c r="G7" s="209" t="s">
        <v>41</v>
      </c>
      <c r="H7" s="209" t="s">
        <v>42</v>
      </c>
      <c r="I7" s="209" t="s">
        <v>43</v>
      </c>
      <c r="J7" s="209" t="s">
        <v>44</v>
      </c>
      <c r="K7" s="209" t="s">
        <v>45</v>
      </c>
      <c r="L7" s="209" t="s">
        <v>46</v>
      </c>
      <c r="M7" s="209" t="s">
        <v>47</v>
      </c>
      <c r="N7" s="209" t="s">
        <v>48</v>
      </c>
      <c r="O7" s="209" t="s">
        <v>36</v>
      </c>
    </row>
    <row r="8" spans="2:16">
      <c r="B8" s="208"/>
      <c r="C8" s="208" t="s">
        <v>28</v>
      </c>
      <c r="D8" s="208" t="s">
        <v>28</v>
      </c>
      <c r="E8" s="208" t="s">
        <v>28</v>
      </c>
      <c r="F8" s="208" t="s">
        <v>28</v>
      </c>
      <c r="G8" s="208" t="s">
        <v>28</v>
      </c>
      <c r="H8" s="208" t="s">
        <v>28</v>
      </c>
      <c r="I8" s="208" t="s">
        <v>28</v>
      </c>
      <c r="J8" s="208" t="s">
        <v>28</v>
      </c>
      <c r="K8" s="208" t="s">
        <v>28</v>
      </c>
      <c r="L8" s="208" t="s">
        <v>28</v>
      </c>
      <c r="M8" s="208" t="s">
        <v>28</v>
      </c>
      <c r="N8" s="208" t="s">
        <v>28</v>
      </c>
      <c r="O8" s="208" t="s">
        <v>28</v>
      </c>
    </row>
    <row r="9" spans="2:16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2:16">
      <c r="B10" s="20" t="s">
        <v>13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2:16">
      <c r="B11" s="20" t="s">
        <v>14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2:16">
      <c r="B12" s="20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2:16">
      <c r="B13" s="18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325"/>
    </row>
    <row r="14" spans="2:16">
      <c r="B14" s="24" t="s">
        <v>69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325"/>
    </row>
    <row r="15" spans="2:16">
      <c r="B15" s="24" t="s">
        <v>70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93"/>
    </row>
    <row r="16" spans="2:16">
      <c r="B16" s="20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2:15"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2:15">
      <c r="B18" s="30" t="s">
        <v>15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2:15">
      <c r="B19" s="20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2:15">
      <c r="B20" s="20" t="s">
        <v>16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2:15">
      <c r="B21" s="20" t="s">
        <v>123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2:15">
      <c r="B22" s="32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2:15">
      <c r="B23" s="20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2:15">
      <c r="B24" s="24" t="s">
        <v>15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2:15"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2:15">
      <c r="B26" s="18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2:15">
      <c r="B27" s="24" t="s">
        <v>17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2:15">
      <c r="B28" s="32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2:15">
      <c r="B29" s="20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2:15">
      <c r="B30" s="20" t="s">
        <v>18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2:15">
      <c r="B31" s="20" t="s">
        <v>19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2:15">
      <c r="B32" s="20" t="s">
        <v>20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2:16">
      <c r="B33" s="20" t="s">
        <v>21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2:16">
      <c r="B34" s="20" t="s">
        <v>71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16"/>
    </row>
    <row r="35" spans="2:16">
      <c r="B35" s="20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16"/>
    </row>
    <row r="36" spans="2:16">
      <c r="B36" s="18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16"/>
    </row>
    <row r="37" spans="2:16">
      <c r="B37" s="24" t="s">
        <v>23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6">
      <c r="B38" s="36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2:16">
      <c r="B39" s="20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2:16">
      <c r="B40" s="20" t="s">
        <v>24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2:16">
      <c r="B41" s="20" t="s">
        <v>25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2:16">
      <c r="B42" s="20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</row>
    <row r="43" spans="2:16">
      <c r="B43" s="1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</row>
    <row r="44" spans="2:16">
      <c r="B44" s="24" t="s">
        <v>26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6">
      <c r="B45" s="32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6" spans="2:16">
      <c r="B46" s="1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pans="2:16">
      <c r="B47" s="24" t="s">
        <v>72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2:16">
      <c r="B48" s="32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</row>
    <row r="49" spans="2:15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2:15" ht="16.2">
      <c r="B50" s="40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7" spans="2:15">
      <c r="C57" s="369"/>
    </row>
    <row r="58" spans="2:15">
      <c r="C58" s="369"/>
    </row>
  </sheetData>
  <mergeCells count="1">
    <mergeCell ref="B2:O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6"/>
  <dimension ref="B1:T98"/>
  <sheetViews>
    <sheetView showGridLines="0" zoomScale="75" zoomScaleNormal="75" workbookViewId="0">
      <pane xSplit="2" ySplit="7" topLeftCell="C8" activePane="bottomRight" state="frozen"/>
      <selection activeCell="C46" sqref="C46"/>
      <selection pane="topRight" activeCell="C46" sqref="C46"/>
      <selection pane="bottomLeft" activeCell="C46" sqref="C46"/>
      <selection pane="bottomRight" activeCell="C60" sqref="C60"/>
    </sheetView>
  </sheetViews>
  <sheetFormatPr baseColWidth="10" defaultColWidth="11.33203125" defaultRowHeight="15.6"/>
  <cols>
    <col min="1" max="1" width="3.21875" style="4" customWidth="1"/>
    <col min="2" max="2" width="41.109375" style="4" bestFit="1" customWidth="1"/>
    <col min="3" max="3" width="13.88671875" style="4" bestFit="1" customWidth="1"/>
    <col min="4" max="7" width="14.33203125" style="4" bestFit="1" customWidth="1"/>
    <col min="8" max="8" width="17.109375" style="4" bestFit="1" customWidth="1"/>
    <col min="9" max="11" width="13.88671875" style="4" bestFit="1" customWidth="1"/>
    <col min="12" max="12" width="14.33203125" style="4" bestFit="1" customWidth="1"/>
    <col min="13" max="13" width="13.88671875" style="4" bestFit="1" customWidth="1"/>
    <col min="14" max="15" width="16.33203125" style="4" bestFit="1" customWidth="1"/>
    <col min="16" max="16" width="2.6640625" style="4" customWidth="1"/>
    <col min="17" max="17" width="2.5546875" style="4" customWidth="1"/>
    <col min="18" max="18" width="13.21875" style="4" bestFit="1" customWidth="1"/>
    <col min="19" max="19" width="12" style="4" bestFit="1" customWidth="1"/>
    <col min="20" max="16384" width="11.33203125" style="4"/>
  </cols>
  <sheetData>
    <row r="1" spans="2:18" ht="21.75" customHeight="1"/>
    <row r="2" spans="2:18" ht="31.2">
      <c r="B2" s="2"/>
      <c r="C2" s="486" t="s">
        <v>274</v>
      </c>
      <c r="D2" s="486"/>
      <c r="E2" s="486"/>
      <c r="F2" s="486"/>
      <c r="G2" s="486"/>
      <c r="H2" s="486"/>
      <c r="I2" s="486"/>
      <c r="J2" s="486"/>
      <c r="K2" s="486"/>
      <c r="L2" s="486"/>
      <c r="M2" s="464"/>
      <c r="N2" s="464"/>
      <c r="O2" s="464"/>
    </row>
    <row r="3" spans="2:18">
      <c r="B3" s="42" t="s">
        <v>52</v>
      </c>
      <c r="C3" s="42"/>
      <c r="D3" s="352"/>
      <c r="E3" s="352"/>
      <c r="F3" s="42"/>
      <c r="G3" s="42"/>
      <c r="H3" s="42"/>
      <c r="I3" s="42"/>
      <c r="J3" s="42"/>
      <c r="K3" s="42"/>
      <c r="L3" s="261"/>
      <c r="M3" s="261"/>
      <c r="N3" s="261"/>
      <c r="O3" s="261"/>
    </row>
    <row r="4" spans="2:18">
      <c r="B4" s="42" t="s">
        <v>187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261"/>
    </row>
    <row r="5" spans="2:18" ht="6" customHeight="1">
      <c r="J5" s="2"/>
      <c r="K5" s="2"/>
    </row>
    <row r="6" spans="2:18">
      <c r="B6" s="100"/>
      <c r="C6" s="101"/>
      <c r="D6" s="102" t="s">
        <v>0</v>
      </c>
      <c r="E6" s="103"/>
      <c r="F6" s="103"/>
      <c r="G6" s="103"/>
      <c r="H6" s="103"/>
      <c r="I6" s="103"/>
      <c r="J6" s="103"/>
      <c r="K6" s="103"/>
      <c r="L6" s="488"/>
      <c r="M6" s="488"/>
      <c r="N6" s="488"/>
      <c r="O6" s="489"/>
    </row>
    <row r="7" spans="2:18">
      <c r="B7" s="104" t="s">
        <v>1</v>
      </c>
      <c r="C7" s="105">
        <v>45291</v>
      </c>
      <c r="D7" s="105">
        <v>45260</v>
      </c>
      <c r="E7" s="105">
        <v>45230</v>
      </c>
      <c r="F7" s="105">
        <v>45199</v>
      </c>
      <c r="G7" s="105">
        <v>45169</v>
      </c>
      <c r="H7" s="105">
        <v>45138</v>
      </c>
      <c r="I7" s="105">
        <v>45107</v>
      </c>
      <c r="J7" s="105">
        <v>45077</v>
      </c>
      <c r="K7" s="105">
        <v>45046</v>
      </c>
      <c r="L7" s="105">
        <v>45016</v>
      </c>
      <c r="M7" s="105">
        <v>44985</v>
      </c>
      <c r="N7" s="105">
        <v>44957</v>
      </c>
      <c r="O7" s="105">
        <v>44926</v>
      </c>
    </row>
    <row r="8" spans="2:18">
      <c r="B8" s="106"/>
      <c r="C8" s="107" t="s">
        <v>28</v>
      </c>
      <c r="D8" s="107" t="s">
        <v>28</v>
      </c>
      <c r="E8" s="107" t="s">
        <v>28</v>
      </c>
      <c r="F8" s="107" t="s">
        <v>28</v>
      </c>
      <c r="G8" s="107" t="s">
        <v>28</v>
      </c>
      <c r="H8" s="107" t="s">
        <v>28</v>
      </c>
      <c r="I8" s="107" t="s">
        <v>28</v>
      </c>
      <c r="J8" s="107" t="s">
        <v>28</v>
      </c>
      <c r="K8" s="107" t="s">
        <v>28</v>
      </c>
      <c r="L8" s="107" t="s">
        <v>28</v>
      </c>
      <c r="M8" s="107" t="s">
        <v>28</v>
      </c>
      <c r="N8" s="107" t="s">
        <v>28</v>
      </c>
      <c r="O8" s="107" t="s">
        <v>28</v>
      </c>
    </row>
    <row r="9" spans="2:18" ht="6.75" customHeight="1">
      <c r="H9" s="5"/>
      <c r="I9" s="5"/>
      <c r="J9" s="2"/>
    </row>
    <row r="10" spans="2:18">
      <c r="B10" s="6" t="s">
        <v>53</v>
      </c>
      <c r="C10" s="6"/>
      <c r="D10" s="6"/>
      <c r="E10" s="6"/>
      <c r="F10" s="6"/>
      <c r="G10" s="6"/>
      <c r="M10" s="16"/>
    </row>
    <row r="11" spans="2:18" ht="6" customHeight="1">
      <c r="B11" s="6"/>
      <c r="C11" s="6"/>
      <c r="D11" s="6"/>
      <c r="E11" s="6"/>
      <c r="F11" s="6"/>
      <c r="G11" s="6"/>
      <c r="K11" s="16"/>
      <c r="M11" s="16"/>
      <c r="O11" s="16"/>
    </row>
    <row r="12" spans="2:18">
      <c r="B12" s="4" t="s">
        <v>2</v>
      </c>
      <c r="C12" s="92">
        <f>+Banco!$D$28</f>
        <v>1990049</v>
      </c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2:18">
      <c r="B13" s="4" t="s">
        <v>402</v>
      </c>
      <c r="C13" s="92">
        <f>+'Fondos Mutuos'!$G$32</f>
        <v>0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</row>
    <row r="14" spans="2:18">
      <c r="B14" s="4" t="s">
        <v>115</v>
      </c>
      <c r="C14" s="92">
        <f>+'Deudores Varios'!$G$10</f>
        <v>0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</row>
    <row r="15" spans="2:18">
      <c r="B15" s="4" t="s">
        <v>92</v>
      </c>
      <c r="C15" s="92">
        <f>+'Imptos por Recuperar'!$D$42</f>
        <v>0</v>
      </c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R15" s="16"/>
    </row>
    <row r="16" spans="2:18">
      <c r="B16" s="4" t="s">
        <v>242</v>
      </c>
      <c r="C16" s="92">
        <f>+'Deudores Varios'!$G$19</f>
        <v>0</v>
      </c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</row>
    <row r="17" spans="2:20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2:20" ht="16.5" customHeight="1">
      <c r="B18" s="2" t="s">
        <v>54</v>
      </c>
      <c r="C18" s="9">
        <f t="shared" ref="C18:O18" si="0">SUM(C12:C17)</f>
        <v>1990049</v>
      </c>
      <c r="D18" s="9">
        <f t="shared" si="0"/>
        <v>0</v>
      </c>
      <c r="E18" s="9">
        <f t="shared" si="0"/>
        <v>0</v>
      </c>
      <c r="F18" s="9">
        <f t="shared" si="0"/>
        <v>0</v>
      </c>
      <c r="G18" s="9">
        <f t="shared" si="0"/>
        <v>0</v>
      </c>
      <c r="H18" s="9">
        <f t="shared" si="0"/>
        <v>0</v>
      </c>
      <c r="I18" s="9">
        <f t="shared" si="0"/>
        <v>0</v>
      </c>
      <c r="J18" s="9">
        <f t="shared" si="0"/>
        <v>0</v>
      </c>
      <c r="K18" s="9">
        <f t="shared" si="0"/>
        <v>0</v>
      </c>
      <c r="L18" s="9">
        <f t="shared" si="0"/>
        <v>0</v>
      </c>
      <c r="M18" s="9">
        <f t="shared" si="0"/>
        <v>0</v>
      </c>
      <c r="N18" s="9">
        <f t="shared" si="0"/>
        <v>0</v>
      </c>
      <c r="O18" s="9">
        <f t="shared" si="0"/>
        <v>0</v>
      </c>
    </row>
    <row r="20" spans="2:20" ht="0.75" customHeight="1"/>
    <row r="21" spans="2:20">
      <c r="B21" s="6" t="s">
        <v>4</v>
      </c>
    </row>
    <row r="22" spans="2:20">
      <c r="B22" s="6"/>
    </row>
    <row r="23" spans="2:20">
      <c r="B23" s="253" t="s">
        <v>238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92">
        <v>0</v>
      </c>
    </row>
    <row r="24" spans="2:20">
      <c r="B24" s="253" t="s">
        <v>377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2">
        <v>0</v>
      </c>
      <c r="N24" s="92">
        <v>0</v>
      </c>
      <c r="O24" s="92">
        <v>0</v>
      </c>
    </row>
    <row r="25" spans="2:20">
      <c r="B25" s="253" t="s">
        <v>378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92">
        <v>0</v>
      </c>
    </row>
    <row r="26" spans="2:20">
      <c r="B26" s="6" t="s">
        <v>5</v>
      </c>
      <c r="C26" s="9">
        <f t="shared" ref="C26:M26" si="1">SUM(C23:C25)</f>
        <v>0</v>
      </c>
      <c r="D26" s="9">
        <f t="shared" si="1"/>
        <v>0</v>
      </c>
      <c r="E26" s="9">
        <f t="shared" si="1"/>
        <v>0</v>
      </c>
      <c r="F26" s="9">
        <f t="shared" si="1"/>
        <v>0</v>
      </c>
      <c r="G26" s="9">
        <f t="shared" si="1"/>
        <v>0</v>
      </c>
      <c r="H26" s="9">
        <f t="shared" si="1"/>
        <v>0</v>
      </c>
      <c r="I26" s="9">
        <f t="shared" si="1"/>
        <v>0</v>
      </c>
      <c r="J26" s="9">
        <f t="shared" si="1"/>
        <v>0</v>
      </c>
      <c r="K26" s="9">
        <f t="shared" si="1"/>
        <v>0</v>
      </c>
      <c r="L26" s="9">
        <f t="shared" si="1"/>
        <v>0</v>
      </c>
      <c r="M26" s="9">
        <f t="shared" si="1"/>
        <v>0</v>
      </c>
      <c r="N26" s="9">
        <f t="shared" ref="N26:O26" si="2">SUM(N23:N25)</f>
        <v>0</v>
      </c>
      <c r="O26" s="9">
        <f t="shared" si="2"/>
        <v>0</v>
      </c>
    </row>
    <row r="28" spans="2:20">
      <c r="B28" s="254" t="s">
        <v>379</v>
      </c>
      <c r="C28" s="8"/>
      <c r="D28" s="8"/>
      <c r="E28" s="8"/>
      <c r="F28" s="8"/>
      <c r="G28" s="8"/>
      <c r="H28" s="8"/>
      <c r="I28" s="8"/>
      <c r="J28" s="8"/>
      <c r="K28" s="8"/>
      <c r="L28" s="8">
        <v>0</v>
      </c>
      <c r="M28" s="8">
        <v>0</v>
      </c>
      <c r="N28" s="8">
        <v>0</v>
      </c>
      <c r="O28" s="92">
        <v>0</v>
      </c>
      <c r="R28" s="16"/>
      <c r="T28" s="8"/>
    </row>
    <row r="29" spans="2:20">
      <c r="B29" s="254" t="s">
        <v>380</v>
      </c>
      <c r="C29" s="8"/>
      <c r="D29" s="8"/>
      <c r="E29" s="8"/>
      <c r="F29" s="8"/>
      <c r="G29" s="8"/>
      <c r="H29" s="8"/>
      <c r="I29" s="8"/>
      <c r="J29" s="8"/>
      <c r="K29" s="8"/>
      <c r="L29" s="8">
        <v>0</v>
      </c>
      <c r="M29" s="8">
        <v>0</v>
      </c>
      <c r="N29" s="8">
        <v>0</v>
      </c>
      <c r="O29" s="8">
        <v>0</v>
      </c>
      <c r="T29" s="8"/>
    </row>
    <row r="30" spans="2:20">
      <c r="B30" s="254" t="s">
        <v>381</v>
      </c>
      <c r="C30" s="8"/>
      <c r="D30" s="8"/>
      <c r="E30" s="8"/>
      <c r="F30" s="8"/>
      <c r="G30" s="8"/>
      <c r="H30" s="8"/>
      <c r="I30" s="8"/>
      <c r="J30" s="8"/>
      <c r="K30" s="8"/>
      <c r="L30" s="8">
        <v>0</v>
      </c>
      <c r="M30" s="8">
        <v>0</v>
      </c>
      <c r="N30" s="8">
        <v>0</v>
      </c>
      <c r="O30" s="8">
        <v>0</v>
      </c>
      <c r="T30" s="8"/>
    </row>
    <row r="31" spans="2:20">
      <c r="B31" s="6" t="s">
        <v>56</v>
      </c>
      <c r="C31" s="11">
        <f t="shared" ref="C31:M31" si="3">SUM(C28:C30)</f>
        <v>0</v>
      </c>
      <c r="D31" s="11">
        <f t="shared" si="3"/>
        <v>0</v>
      </c>
      <c r="E31" s="11">
        <f t="shared" si="3"/>
        <v>0</v>
      </c>
      <c r="F31" s="11">
        <v>0</v>
      </c>
      <c r="G31" s="11">
        <f t="shared" si="3"/>
        <v>0</v>
      </c>
      <c r="H31" s="11">
        <f t="shared" si="3"/>
        <v>0</v>
      </c>
      <c r="I31" s="11">
        <f t="shared" si="3"/>
        <v>0</v>
      </c>
      <c r="J31" s="11">
        <f t="shared" si="3"/>
        <v>0</v>
      </c>
      <c r="K31" s="11">
        <f t="shared" ref="K31:L31" si="4">SUM(K28:K30)</f>
        <v>0</v>
      </c>
      <c r="L31" s="11">
        <f t="shared" si="4"/>
        <v>0</v>
      </c>
      <c r="M31" s="11">
        <f t="shared" si="3"/>
        <v>0</v>
      </c>
      <c r="N31" s="11">
        <f t="shared" ref="N31:O31" si="5">SUM(N28:N30)</f>
        <v>0</v>
      </c>
      <c r="O31" s="11">
        <f t="shared" si="5"/>
        <v>0</v>
      </c>
      <c r="T31" s="8"/>
    </row>
    <row r="32" spans="2:20">
      <c r="T32" s="8"/>
    </row>
    <row r="33" spans="2:15">
      <c r="B33" s="2" t="s">
        <v>57</v>
      </c>
      <c r="C33" s="10">
        <f t="shared" ref="C33:M33" si="6">+C26+C31</f>
        <v>0</v>
      </c>
      <c r="D33" s="10">
        <f t="shared" si="6"/>
        <v>0</v>
      </c>
      <c r="E33" s="10">
        <f t="shared" si="6"/>
        <v>0</v>
      </c>
      <c r="F33" s="10">
        <f t="shared" si="6"/>
        <v>0</v>
      </c>
      <c r="G33" s="10">
        <f t="shared" si="6"/>
        <v>0</v>
      </c>
      <c r="H33" s="10">
        <f t="shared" si="6"/>
        <v>0</v>
      </c>
      <c r="I33" s="10">
        <f t="shared" si="6"/>
        <v>0</v>
      </c>
      <c r="J33" s="10">
        <f t="shared" si="6"/>
        <v>0</v>
      </c>
      <c r="K33" s="10">
        <f t="shared" si="6"/>
        <v>0</v>
      </c>
      <c r="L33" s="10">
        <f t="shared" si="6"/>
        <v>0</v>
      </c>
      <c r="M33" s="10">
        <f t="shared" si="6"/>
        <v>0</v>
      </c>
      <c r="N33" s="10">
        <f t="shared" ref="N33:O33" si="7">+N26+N31</f>
        <v>0</v>
      </c>
      <c r="O33" s="10">
        <f t="shared" si="7"/>
        <v>0</v>
      </c>
    </row>
    <row r="34" spans="2:15" ht="4.5" customHeight="1"/>
    <row r="35" spans="2:15">
      <c r="B35" s="6" t="s">
        <v>6</v>
      </c>
    </row>
    <row r="36" spans="2:15">
      <c r="B36" s="254" t="s">
        <v>382</v>
      </c>
      <c r="C36" s="8">
        <f>+'Activos Fijos'!$G$9</f>
        <v>0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92"/>
    </row>
    <row r="37" spans="2:15">
      <c r="B37" s="254" t="s">
        <v>383</v>
      </c>
      <c r="C37" s="8">
        <f>+'Activos Fijos'!$G$11</f>
        <v>0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92"/>
    </row>
    <row r="38" spans="2:15">
      <c r="B38" s="254" t="s">
        <v>237</v>
      </c>
      <c r="C38" s="92">
        <v>0</v>
      </c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</row>
    <row r="39" spans="2:15">
      <c r="B39" s="6" t="s">
        <v>9</v>
      </c>
      <c r="C39" s="10">
        <f t="shared" ref="C39:M39" si="8">SUM(C36:C38)</f>
        <v>0</v>
      </c>
      <c r="D39" s="10">
        <f t="shared" si="8"/>
        <v>0</v>
      </c>
      <c r="E39" s="10">
        <f t="shared" si="8"/>
        <v>0</v>
      </c>
      <c r="F39" s="10">
        <f t="shared" si="8"/>
        <v>0</v>
      </c>
      <c r="G39" s="10">
        <f t="shared" si="8"/>
        <v>0</v>
      </c>
      <c r="H39" s="10">
        <f t="shared" si="8"/>
        <v>0</v>
      </c>
      <c r="I39" s="10">
        <f t="shared" si="8"/>
        <v>0</v>
      </c>
      <c r="J39" s="10">
        <f t="shared" si="8"/>
        <v>0</v>
      </c>
      <c r="K39" s="10">
        <f t="shared" si="8"/>
        <v>0</v>
      </c>
      <c r="L39" s="10">
        <f t="shared" si="8"/>
        <v>0</v>
      </c>
      <c r="M39" s="10">
        <f t="shared" si="8"/>
        <v>0</v>
      </c>
      <c r="N39" s="10">
        <f t="shared" ref="N39" si="9">SUM(N36:N38)</f>
        <v>0</v>
      </c>
      <c r="O39" s="10">
        <f>SUM(O36:O38)</f>
        <v>0</v>
      </c>
    </row>
    <row r="40" spans="2:15">
      <c r="B40" s="12"/>
    </row>
    <row r="41" spans="2:15">
      <c r="B41" s="2" t="s">
        <v>11</v>
      </c>
      <c r="C41" s="10">
        <f t="shared" ref="C41:M41" si="10">+C18+C33+C39</f>
        <v>1990049</v>
      </c>
      <c r="D41" s="10">
        <f t="shared" si="10"/>
        <v>0</v>
      </c>
      <c r="E41" s="10">
        <f t="shared" si="10"/>
        <v>0</v>
      </c>
      <c r="F41" s="10">
        <f t="shared" si="10"/>
        <v>0</v>
      </c>
      <c r="G41" s="10">
        <f t="shared" si="10"/>
        <v>0</v>
      </c>
      <c r="H41" s="10">
        <f t="shared" si="10"/>
        <v>0</v>
      </c>
      <c r="I41" s="10">
        <f t="shared" si="10"/>
        <v>0</v>
      </c>
      <c r="J41" s="10">
        <f t="shared" si="10"/>
        <v>0</v>
      </c>
      <c r="K41" s="10">
        <f t="shared" si="10"/>
        <v>0</v>
      </c>
      <c r="L41" s="10">
        <f t="shared" si="10"/>
        <v>0</v>
      </c>
      <c r="M41" s="10">
        <f t="shared" si="10"/>
        <v>0</v>
      </c>
      <c r="N41" s="10">
        <f t="shared" ref="N41:O41" si="11">+N18+N33+N39</f>
        <v>0</v>
      </c>
      <c r="O41" s="10">
        <f t="shared" si="11"/>
        <v>0</v>
      </c>
    </row>
    <row r="42" spans="2:15">
      <c r="E42" s="255"/>
    </row>
    <row r="43" spans="2:15" ht="1.5" customHeight="1"/>
    <row r="44" spans="2:15" hidden="1">
      <c r="B44" s="7"/>
      <c r="C44" s="7"/>
      <c r="D44" s="7"/>
      <c r="E44" s="7"/>
      <c r="F44" s="7"/>
      <c r="G44" s="7"/>
      <c r="H44" s="7"/>
      <c r="I44" s="7"/>
    </row>
    <row r="45" spans="2:15" ht="3" customHeight="1">
      <c r="B45" s="7"/>
      <c r="C45" s="7"/>
      <c r="D45" s="7"/>
      <c r="E45" s="7"/>
      <c r="F45" s="7"/>
      <c r="G45" s="7"/>
      <c r="H45" s="7"/>
      <c r="I45" s="7"/>
    </row>
    <row r="46" spans="2:15">
      <c r="B46" s="100"/>
      <c r="C46" s="108" t="s">
        <v>0</v>
      </c>
      <c r="D46" s="108" t="s">
        <v>0</v>
      </c>
      <c r="E46" s="132"/>
      <c r="F46" s="132"/>
      <c r="G46" s="108"/>
      <c r="H46" s="108"/>
      <c r="I46" s="108"/>
      <c r="J46" s="108"/>
      <c r="K46" s="108"/>
      <c r="L46" s="488" t="s">
        <v>0</v>
      </c>
      <c r="M46" s="488"/>
      <c r="N46" s="488"/>
      <c r="O46" s="489"/>
    </row>
    <row r="47" spans="2:15">
      <c r="B47" s="133" t="s">
        <v>30</v>
      </c>
      <c r="C47" s="105">
        <f t="shared" ref="C47:O47" si="12">+C7</f>
        <v>45291</v>
      </c>
      <c r="D47" s="105">
        <f t="shared" si="12"/>
        <v>45260</v>
      </c>
      <c r="E47" s="105">
        <f t="shared" si="12"/>
        <v>45230</v>
      </c>
      <c r="F47" s="105">
        <f t="shared" si="12"/>
        <v>45199</v>
      </c>
      <c r="G47" s="105">
        <f t="shared" si="12"/>
        <v>45169</v>
      </c>
      <c r="H47" s="105">
        <f t="shared" si="12"/>
        <v>45138</v>
      </c>
      <c r="I47" s="105">
        <f t="shared" si="12"/>
        <v>45107</v>
      </c>
      <c r="J47" s="105">
        <f t="shared" si="12"/>
        <v>45077</v>
      </c>
      <c r="K47" s="105">
        <f t="shared" si="12"/>
        <v>45046</v>
      </c>
      <c r="L47" s="105">
        <f t="shared" si="12"/>
        <v>45016</v>
      </c>
      <c r="M47" s="105">
        <f t="shared" si="12"/>
        <v>44985</v>
      </c>
      <c r="N47" s="105">
        <f t="shared" si="12"/>
        <v>44957</v>
      </c>
      <c r="O47" s="105">
        <f t="shared" si="12"/>
        <v>44926</v>
      </c>
    </row>
    <row r="48" spans="2:15">
      <c r="B48" s="106"/>
      <c r="C48" s="107" t="s">
        <v>28</v>
      </c>
      <c r="D48" s="107" t="s">
        <v>28</v>
      </c>
      <c r="E48" s="107" t="s">
        <v>28</v>
      </c>
      <c r="F48" s="107" t="s">
        <v>28</v>
      </c>
      <c r="G48" s="107" t="s">
        <v>28</v>
      </c>
      <c r="H48" s="107" t="s">
        <v>28</v>
      </c>
      <c r="I48" s="107" t="s">
        <v>28</v>
      </c>
      <c r="J48" s="107" t="s">
        <v>28</v>
      </c>
      <c r="K48" s="107" t="s">
        <v>28</v>
      </c>
      <c r="L48" s="107" t="s">
        <v>28</v>
      </c>
      <c r="M48" s="107" t="s">
        <v>28</v>
      </c>
      <c r="N48" s="107" t="s">
        <v>28</v>
      </c>
      <c r="O48" s="107" t="s">
        <v>28</v>
      </c>
    </row>
    <row r="49" spans="2:19" ht="6" customHeight="1">
      <c r="G49" s="13"/>
    </row>
    <row r="50" spans="2:19">
      <c r="B50" s="6" t="s">
        <v>58</v>
      </c>
      <c r="C50" s="6"/>
      <c r="D50" s="6"/>
      <c r="E50" s="6"/>
      <c r="F50" s="6"/>
      <c r="G50" s="6"/>
      <c r="H50" s="7"/>
      <c r="I50" s="7"/>
    </row>
    <row r="51" spans="2:19" ht="4.5" customHeight="1">
      <c r="G51" s="8"/>
      <c r="J51" s="8"/>
      <c r="K51" s="8"/>
      <c r="L51" s="8"/>
      <c r="M51" s="8"/>
      <c r="N51" s="8"/>
      <c r="O51" s="8"/>
    </row>
    <row r="52" spans="2:19">
      <c r="B52" s="4" t="s">
        <v>132</v>
      </c>
      <c r="C52" s="8">
        <v>0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2:19">
      <c r="B53" s="4" t="s">
        <v>3</v>
      </c>
      <c r="C53" s="8">
        <f>+'Ctas.por Pagar'!$F$13</f>
        <v>0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2:19">
      <c r="B54" s="4" t="s">
        <v>190</v>
      </c>
      <c r="C54" s="8">
        <f>+'Acreedores Varios'!$E$18</f>
        <v>458377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2:19">
      <c r="B55" s="4" t="s">
        <v>136</v>
      </c>
      <c r="C55" s="8">
        <v>0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R55" s="16"/>
    </row>
    <row r="56" spans="2:19">
      <c r="B56" s="4" t="s">
        <v>265</v>
      </c>
      <c r="C56" s="8">
        <v>0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R56" s="92"/>
    </row>
    <row r="57" spans="2:19">
      <c r="B57" s="4" t="s">
        <v>116</v>
      </c>
      <c r="C57" s="8">
        <f>+Provisiones!$C$15</f>
        <v>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2:19">
      <c r="B58" s="4" t="s">
        <v>117</v>
      </c>
      <c r="C58" s="8">
        <f>+Retenciones!$D$13</f>
        <v>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S58" s="8"/>
    </row>
    <row r="59" spans="2:19">
      <c r="B59" s="4" t="s">
        <v>213</v>
      </c>
      <c r="C59" s="8"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2:19">
      <c r="B60" s="2" t="s">
        <v>60</v>
      </c>
      <c r="C60" s="10">
        <f t="shared" ref="C60:O60" si="13">SUM(C52:C59)</f>
        <v>458377</v>
      </c>
      <c r="D60" s="10">
        <f t="shared" si="13"/>
        <v>0</v>
      </c>
      <c r="E60" s="10">
        <f t="shared" si="13"/>
        <v>0</v>
      </c>
      <c r="F60" s="10">
        <f t="shared" si="13"/>
        <v>0</v>
      </c>
      <c r="G60" s="10">
        <f t="shared" si="13"/>
        <v>0</v>
      </c>
      <c r="H60" s="10">
        <f t="shared" si="13"/>
        <v>0</v>
      </c>
      <c r="I60" s="10">
        <f t="shared" si="13"/>
        <v>0</v>
      </c>
      <c r="J60" s="10">
        <f t="shared" si="13"/>
        <v>0</v>
      </c>
      <c r="K60" s="10">
        <f t="shared" si="13"/>
        <v>0</v>
      </c>
      <c r="L60" s="10">
        <f t="shared" si="13"/>
        <v>0</v>
      </c>
      <c r="M60" s="10">
        <f t="shared" si="13"/>
        <v>0</v>
      </c>
      <c r="N60" s="10">
        <f t="shared" si="13"/>
        <v>0</v>
      </c>
      <c r="O60" s="10">
        <f t="shared" si="13"/>
        <v>0</v>
      </c>
    </row>
    <row r="61" spans="2:19" ht="9" customHeight="1"/>
    <row r="62" spans="2:19" ht="1.5" customHeight="1"/>
    <row r="63" spans="2:19">
      <c r="B63" s="6" t="s">
        <v>61</v>
      </c>
    </row>
    <row r="64" spans="2:19" ht="3.75" customHeight="1">
      <c r="B64" s="6"/>
    </row>
    <row r="65" spans="2:15">
      <c r="B65" s="4" t="s">
        <v>59</v>
      </c>
      <c r="C65" s="8">
        <v>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2:15">
      <c r="B66" s="4" t="s">
        <v>62</v>
      </c>
      <c r="C66" s="8">
        <v>0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2:15">
      <c r="B67" s="4" t="s">
        <v>191</v>
      </c>
      <c r="C67" s="8">
        <f>+'Acreedores Varios'!B24</f>
        <v>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9" spans="2:15">
      <c r="B69" s="2" t="s">
        <v>63</v>
      </c>
      <c r="C69" s="10">
        <f t="shared" ref="C69:M69" si="14">SUM(C65:C67)</f>
        <v>0</v>
      </c>
      <c r="D69" s="10">
        <f t="shared" si="14"/>
        <v>0</v>
      </c>
      <c r="E69" s="10">
        <f t="shared" si="14"/>
        <v>0</v>
      </c>
      <c r="F69" s="10">
        <f t="shared" si="14"/>
        <v>0</v>
      </c>
      <c r="G69" s="10">
        <f t="shared" si="14"/>
        <v>0</v>
      </c>
      <c r="H69" s="10">
        <f t="shared" si="14"/>
        <v>0</v>
      </c>
      <c r="I69" s="10">
        <f t="shared" si="14"/>
        <v>0</v>
      </c>
      <c r="J69" s="10">
        <f t="shared" si="14"/>
        <v>0</v>
      </c>
      <c r="K69" s="10">
        <f t="shared" si="14"/>
        <v>0</v>
      </c>
      <c r="L69" s="10">
        <f t="shared" si="14"/>
        <v>0</v>
      </c>
      <c r="M69" s="10">
        <f t="shared" si="14"/>
        <v>0</v>
      </c>
      <c r="N69" s="10">
        <f t="shared" ref="N69:O69" si="15">SUM(N65:N67)</f>
        <v>0</v>
      </c>
      <c r="O69" s="10">
        <f t="shared" si="15"/>
        <v>0</v>
      </c>
    </row>
    <row r="70" spans="2:15" ht="13.5" customHeight="1"/>
    <row r="71" spans="2:15" hidden="1"/>
    <row r="72" spans="2:15">
      <c r="B72" s="14" t="s">
        <v>7</v>
      </c>
    </row>
    <row r="73" spans="2:15" ht="6.75" customHeight="1">
      <c r="B73" s="14"/>
    </row>
    <row r="74" spans="2:15">
      <c r="B74" s="4" t="s">
        <v>64</v>
      </c>
      <c r="C74" s="471">
        <f>+Patrimonio!$G$10</f>
        <v>0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2:15">
      <c r="B75" s="4" t="s">
        <v>65</v>
      </c>
      <c r="C75" s="8">
        <f>+Patrimonio!$G$12</f>
        <v>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2:15">
      <c r="B76" s="4" t="s">
        <v>8</v>
      </c>
      <c r="C76" s="8">
        <v>0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2:15">
      <c r="B77" s="4" t="s">
        <v>49</v>
      </c>
      <c r="C77" s="8">
        <f>+Patrimonio!$G$14</f>
        <v>1531672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9" spans="2:15">
      <c r="B79" s="14" t="s">
        <v>10</v>
      </c>
      <c r="C79" s="10">
        <f t="shared" ref="C79:M79" si="16">SUM(C74:C78)</f>
        <v>1531672</v>
      </c>
      <c r="D79" s="10">
        <f t="shared" si="16"/>
        <v>0</v>
      </c>
      <c r="E79" s="10">
        <f t="shared" si="16"/>
        <v>0</v>
      </c>
      <c r="F79" s="10">
        <f t="shared" si="16"/>
        <v>0</v>
      </c>
      <c r="G79" s="10">
        <f t="shared" si="16"/>
        <v>0</v>
      </c>
      <c r="H79" s="10">
        <f t="shared" si="16"/>
        <v>0</v>
      </c>
      <c r="I79" s="10">
        <f t="shared" si="16"/>
        <v>0</v>
      </c>
      <c r="J79" s="10">
        <f t="shared" si="16"/>
        <v>0</v>
      </c>
      <c r="K79" s="10">
        <f t="shared" si="16"/>
        <v>0</v>
      </c>
      <c r="L79" s="10">
        <f t="shared" si="16"/>
        <v>0</v>
      </c>
      <c r="M79" s="10">
        <f t="shared" si="16"/>
        <v>0</v>
      </c>
      <c r="N79" s="10">
        <f t="shared" ref="N79" si="17">SUM(N74:N78)</f>
        <v>0</v>
      </c>
      <c r="O79" s="10">
        <f>SUM(O74:O77)</f>
        <v>0</v>
      </c>
    </row>
    <row r="80" spans="2:15"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2:17">
      <c r="B81" s="14" t="s">
        <v>66</v>
      </c>
      <c r="C81" s="10">
        <f t="shared" ref="C81:M81" si="18">SUM(C60+C69+C79)</f>
        <v>1990049</v>
      </c>
      <c r="D81" s="10">
        <f t="shared" si="18"/>
        <v>0</v>
      </c>
      <c r="E81" s="10">
        <f t="shared" si="18"/>
        <v>0</v>
      </c>
      <c r="F81" s="10">
        <f t="shared" si="18"/>
        <v>0</v>
      </c>
      <c r="G81" s="10">
        <f t="shared" si="18"/>
        <v>0</v>
      </c>
      <c r="H81" s="10">
        <f t="shared" si="18"/>
        <v>0</v>
      </c>
      <c r="I81" s="10">
        <f t="shared" si="18"/>
        <v>0</v>
      </c>
      <c r="J81" s="10">
        <f t="shared" si="18"/>
        <v>0</v>
      </c>
      <c r="K81" s="10">
        <f t="shared" si="18"/>
        <v>0</v>
      </c>
      <c r="L81" s="10">
        <f t="shared" si="18"/>
        <v>0</v>
      </c>
      <c r="M81" s="10">
        <f t="shared" si="18"/>
        <v>0</v>
      </c>
      <c r="N81" s="10">
        <f t="shared" ref="N81:O81" si="19">SUM(N60+N69+N79)</f>
        <v>0</v>
      </c>
      <c r="O81" s="10">
        <f t="shared" si="19"/>
        <v>0</v>
      </c>
    </row>
    <row r="83" spans="2:17">
      <c r="B83" s="15" t="s">
        <v>67</v>
      </c>
      <c r="C83" s="7">
        <f t="shared" ref="C83:O83" si="20">ROUND(+C81-C41,0)</f>
        <v>0</v>
      </c>
      <c r="D83" s="7">
        <f t="shared" si="20"/>
        <v>0</v>
      </c>
      <c r="E83" s="7">
        <f t="shared" si="20"/>
        <v>0</v>
      </c>
      <c r="F83" s="7">
        <f t="shared" si="20"/>
        <v>0</v>
      </c>
      <c r="G83" s="7">
        <f t="shared" si="20"/>
        <v>0</v>
      </c>
      <c r="H83" s="7">
        <f t="shared" si="20"/>
        <v>0</v>
      </c>
      <c r="I83" s="7">
        <f t="shared" si="20"/>
        <v>0</v>
      </c>
      <c r="J83" s="7">
        <f t="shared" si="20"/>
        <v>0</v>
      </c>
      <c r="K83" s="7">
        <f t="shared" si="20"/>
        <v>0</v>
      </c>
      <c r="L83" s="7">
        <f t="shared" si="20"/>
        <v>0</v>
      </c>
      <c r="M83" s="7">
        <f t="shared" si="20"/>
        <v>0</v>
      </c>
      <c r="N83" s="7">
        <f t="shared" si="20"/>
        <v>0</v>
      </c>
      <c r="O83" s="7">
        <f t="shared" si="20"/>
        <v>0</v>
      </c>
      <c r="P83" s="8"/>
      <c r="Q83" s="7">
        <f>ROUND(+Q81-Q41,0)</f>
        <v>0</v>
      </c>
    </row>
    <row r="84" spans="2:17">
      <c r="B84" s="7"/>
      <c r="C84" s="7"/>
      <c r="D84" s="7"/>
      <c r="E84" s="7"/>
      <c r="F84" s="7"/>
      <c r="G84" s="7"/>
      <c r="H84" s="314"/>
      <c r="I84" s="7"/>
      <c r="M84" s="8"/>
      <c r="N84" s="8"/>
      <c r="O84" s="8"/>
    </row>
    <row r="85" spans="2:17">
      <c r="B85" s="7"/>
      <c r="C85" s="7"/>
      <c r="D85" s="7"/>
      <c r="E85" s="7"/>
      <c r="F85" s="7"/>
      <c r="G85" s="7"/>
      <c r="M85" s="8"/>
      <c r="N85" s="16"/>
      <c r="O85" s="8"/>
    </row>
    <row r="86" spans="2:17">
      <c r="D86" s="16"/>
      <c r="F86" s="16"/>
      <c r="H86" s="16"/>
      <c r="M86" s="8"/>
      <c r="N86" s="8"/>
      <c r="O86" s="8"/>
    </row>
    <row r="87" spans="2:17">
      <c r="G87" s="333"/>
      <c r="M87" s="16"/>
      <c r="N87" s="16"/>
      <c r="O87" s="16"/>
    </row>
    <row r="88" spans="2:17">
      <c r="N88" s="8"/>
    </row>
    <row r="89" spans="2:17">
      <c r="D89" s="16"/>
      <c r="N89" s="8"/>
      <c r="O89" s="8"/>
    </row>
    <row r="90" spans="2:17">
      <c r="O90" s="8"/>
    </row>
    <row r="91" spans="2:17">
      <c r="N91" s="8"/>
    </row>
    <row r="98" spans="5:5">
      <c r="E98" s="152"/>
    </row>
  </sheetData>
  <mergeCells count="3">
    <mergeCell ref="L6:O6"/>
    <mergeCell ref="L46:O46"/>
    <mergeCell ref="C2:L2"/>
  </mergeCells>
  <phoneticPr fontId="0" type="noConversion"/>
  <printOptions horizontalCentered="1"/>
  <pageMargins left="0.2" right="0.59055118110236227" top="0.17" bottom="0.19685039370078741" header="0.17" footer="0.2"/>
  <pageSetup scale="50" orientation="landscape" r:id="rId1"/>
  <headerFooter alignWithMargins="0">
    <oddFooter>&amp;C1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50"/>
  <sheetViews>
    <sheetView showGridLines="0" zoomScale="75" zoomScaleNormal="75" workbookViewId="0">
      <pane xSplit="2" ySplit="8" topLeftCell="C27" activePane="bottomRight" state="frozen"/>
      <selection pane="topRight" activeCell="C1" sqref="C1"/>
      <selection pane="bottomLeft" activeCell="A9" sqref="A9"/>
      <selection pane="bottomRight" activeCell="D47" sqref="D47"/>
    </sheetView>
  </sheetViews>
  <sheetFormatPr baseColWidth="10" defaultColWidth="11.33203125" defaultRowHeight="15.6"/>
  <cols>
    <col min="1" max="1" width="1.44140625" style="195" customWidth="1"/>
    <col min="2" max="2" width="48.88671875" style="207" customWidth="1"/>
    <col min="3" max="4" width="20.33203125" style="195" bestFit="1" customWidth="1"/>
    <col min="5" max="5" width="15" style="195" bestFit="1" customWidth="1"/>
    <col min="6" max="6" width="12" style="195" bestFit="1" customWidth="1"/>
    <col min="7" max="8" width="20.33203125" style="195" bestFit="1" customWidth="1"/>
    <col min="9" max="9" width="15" style="195" bestFit="1" customWidth="1"/>
    <col min="10" max="10" width="12.5546875" style="195" bestFit="1" customWidth="1"/>
    <col min="11" max="11" width="14.33203125" style="195" bestFit="1" customWidth="1"/>
    <col min="12" max="16384" width="11.33203125" style="195"/>
  </cols>
  <sheetData>
    <row r="2" spans="2:11" ht="31.2">
      <c r="B2" s="486" t="s">
        <v>274</v>
      </c>
      <c r="C2" s="486"/>
      <c r="D2" s="486"/>
      <c r="E2" s="486"/>
      <c r="F2" s="486"/>
      <c r="G2" s="486"/>
      <c r="H2" s="486"/>
      <c r="I2" s="486"/>
      <c r="J2" s="486"/>
    </row>
    <row r="3" spans="2:11">
      <c r="B3" s="490" t="s">
        <v>146</v>
      </c>
      <c r="C3" s="490"/>
      <c r="D3" s="490"/>
      <c r="E3" s="490"/>
      <c r="F3" s="490"/>
      <c r="G3" s="490"/>
      <c r="H3" s="490"/>
      <c r="I3" s="490"/>
      <c r="J3" s="490"/>
    </row>
    <row r="4" spans="2:11">
      <c r="C4" s="361"/>
      <c r="D4" s="362" t="str">
        <f>+'Caratula Informe'!F9</f>
        <v>Al cierre de</v>
      </c>
      <c r="E4" s="364" t="str">
        <f>+'Caratula Informe'!G9</f>
        <v>Diciembre de 2023</v>
      </c>
      <c r="F4" s="364"/>
      <c r="G4" s="361"/>
      <c r="H4" s="361"/>
      <c r="I4" s="361"/>
      <c r="J4" s="361"/>
    </row>
    <row r="5" spans="2:11">
      <c r="B5" s="196"/>
      <c r="C5" s="197"/>
      <c r="D5" s="197"/>
      <c r="E5" s="197"/>
      <c r="F5" s="197"/>
      <c r="G5" s="197"/>
      <c r="H5" s="197"/>
      <c r="I5" s="197"/>
      <c r="J5" s="197"/>
    </row>
    <row r="6" spans="2:11">
      <c r="B6" s="226"/>
      <c r="C6" s="227"/>
      <c r="D6" s="234" t="s">
        <v>150</v>
      </c>
      <c r="E6" s="491" t="s">
        <v>239</v>
      </c>
      <c r="F6" s="492"/>
      <c r="G6" s="227"/>
      <c r="H6" s="228" t="s">
        <v>150</v>
      </c>
      <c r="I6" s="491" t="str">
        <f>+E6</f>
        <v>Variación Real/B.P</v>
      </c>
      <c r="J6" s="492"/>
    </row>
    <row r="7" spans="2:11">
      <c r="B7" s="229" t="s">
        <v>68</v>
      </c>
      <c r="C7" s="230" t="str">
        <f>+E4</f>
        <v>Diciembre de 2023</v>
      </c>
      <c r="D7" s="230" t="str">
        <f>+C7</f>
        <v>Diciembre de 2023</v>
      </c>
      <c r="E7" s="230" t="s">
        <v>147</v>
      </c>
      <c r="F7" s="230" t="s">
        <v>147</v>
      </c>
      <c r="G7" s="231" t="str">
        <f>+C7</f>
        <v>Diciembre de 2023</v>
      </c>
      <c r="H7" s="231" t="str">
        <f>+G7</f>
        <v>Diciembre de 2023</v>
      </c>
      <c r="I7" s="230" t="s">
        <v>147</v>
      </c>
      <c r="J7" s="230" t="s">
        <v>147</v>
      </c>
    </row>
    <row r="8" spans="2:11">
      <c r="B8" s="232"/>
      <c r="C8" s="233"/>
      <c r="D8" s="233"/>
      <c r="E8" s="233" t="s">
        <v>28</v>
      </c>
      <c r="F8" s="233" t="s">
        <v>27</v>
      </c>
      <c r="G8" s="233" t="s">
        <v>36</v>
      </c>
      <c r="H8" s="233" t="s">
        <v>36</v>
      </c>
      <c r="I8" s="233" t="s">
        <v>28</v>
      </c>
      <c r="J8" s="233" t="s">
        <v>27</v>
      </c>
    </row>
    <row r="9" spans="2:11" ht="12" customHeight="1">
      <c r="B9" s="198"/>
      <c r="C9" s="199"/>
      <c r="D9" s="199"/>
      <c r="E9" s="199"/>
      <c r="F9" s="199"/>
      <c r="G9" s="199"/>
      <c r="H9" s="199"/>
      <c r="I9" s="199"/>
      <c r="J9" s="199"/>
    </row>
    <row r="10" spans="2:11">
      <c r="B10" s="20" t="s">
        <v>13</v>
      </c>
      <c r="C10" s="210">
        <f>+'Estados de Resultados Mensual $'!N10</f>
        <v>3965893</v>
      </c>
      <c r="D10" s="210">
        <f>+'BP 2024'!E10</f>
        <v>0</v>
      </c>
      <c r="E10" s="210">
        <f>+C10-D10</f>
        <v>3965893</v>
      </c>
      <c r="F10" s="211">
        <f>IF(AND(D10=0,E10&lt;&gt;0),1,IF(ISERROR(E10/D10)=TRUE,0,E10/D10))</f>
        <v>1</v>
      </c>
      <c r="G10" s="210">
        <f>+'Estados de Resultados Mensual $'!$O$10</f>
        <v>13208205</v>
      </c>
      <c r="H10" s="210">
        <f>SUM('BP 2024'!C10:E10)</f>
        <v>0</v>
      </c>
      <c r="I10" s="210">
        <f>+G10-H10</f>
        <v>13208205</v>
      </c>
      <c r="J10" s="211">
        <f>IF(AND(H10=0,I10&lt;&gt;0),1,IF(ISERROR(I10/H10)=TRUE,0,I10/H10))</f>
        <v>1</v>
      </c>
      <c r="K10" s="264"/>
    </row>
    <row r="11" spans="2:11">
      <c r="B11" s="20" t="s">
        <v>14</v>
      </c>
      <c r="C11" s="210">
        <f>+'Estados de Resultados Mensual $'!N11</f>
        <v>-1114225</v>
      </c>
      <c r="D11" s="210">
        <f>+'BP 2024'!E11</f>
        <v>0</v>
      </c>
      <c r="E11" s="210">
        <f>+C11-D11</f>
        <v>-1114225</v>
      </c>
      <c r="F11" s="211">
        <f>IF(AND(D11=0,E11&lt;&gt;0),1,IF(ISERROR(E11/D11)=TRUE,0,E11/D11))</f>
        <v>1</v>
      </c>
      <c r="G11" s="210">
        <f>+'Estados de Resultados Mensual $'!$O$11</f>
        <v>-10202690</v>
      </c>
      <c r="H11" s="210">
        <f>SUM('BP 2024'!C11:E11)</f>
        <v>0</v>
      </c>
      <c r="I11" s="210">
        <f>+G11-H11</f>
        <v>-10202690</v>
      </c>
      <c r="J11" s="211">
        <f>IF(AND(H11=0,I11&lt;&gt;0),1,IF(ISERROR(I11/H11)=TRUE,0,I11/H11))</f>
        <v>1</v>
      </c>
      <c r="K11" s="201"/>
    </row>
    <row r="12" spans="2:11">
      <c r="B12" s="200"/>
      <c r="C12" s="212"/>
      <c r="D12" s="212"/>
      <c r="E12" s="212"/>
      <c r="F12" s="212"/>
      <c r="G12" s="212"/>
      <c r="H12" s="212"/>
      <c r="I12" s="212"/>
      <c r="J12" s="212"/>
    </row>
    <row r="13" spans="2:11">
      <c r="B13" s="198"/>
      <c r="C13" s="213"/>
      <c r="D13" s="213"/>
      <c r="E13" s="213"/>
      <c r="F13" s="213"/>
      <c r="G13" s="213"/>
      <c r="H13" s="213"/>
      <c r="I13" s="213"/>
      <c r="J13" s="213"/>
    </row>
    <row r="14" spans="2:11">
      <c r="B14" s="24" t="s">
        <v>69</v>
      </c>
      <c r="C14" s="214">
        <f>SUM(C10:C12)</f>
        <v>2851668</v>
      </c>
      <c r="D14" s="214">
        <f>SUM(D10:D12)</f>
        <v>0</v>
      </c>
      <c r="E14" s="214">
        <f>SUM(E10:E12)</f>
        <v>2851668</v>
      </c>
      <c r="F14" s="144">
        <f>IF(AND(D14=0,E14&lt;&gt;0),1,IF(ISERROR(E14/D14)=TRUE,0,E14/D14))</f>
        <v>1</v>
      </c>
      <c r="G14" s="214">
        <f>SUM(G10:G12)</f>
        <v>3005515</v>
      </c>
      <c r="H14" s="214">
        <f>SUM(H10:H12)</f>
        <v>0</v>
      </c>
      <c r="I14" s="214">
        <f>SUM(I10:I12)</f>
        <v>3005515</v>
      </c>
      <c r="J14" s="211">
        <f>IF(AND(H14=0,I14&lt;&gt;0),1,IF(ISERROR(I14/H14)=TRUE,0,I14/H14))</f>
        <v>1</v>
      </c>
    </row>
    <row r="15" spans="2:11">
      <c r="B15" s="24" t="s">
        <v>70</v>
      </c>
      <c r="C15" s="26">
        <f>+C14/C10</f>
        <v>0.71904814375980386</v>
      </c>
      <c r="D15" s="26" t="e">
        <f>+D14/D10</f>
        <v>#DIV/0!</v>
      </c>
      <c r="E15" s="26" t="e">
        <f>+C15-D15</f>
        <v>#DIV/0!</v>
      </c>
      <c r="F15" s="26"/>
      <c r="G15" s="26">
        <f>+G14/G10</f>
        <v>0.22754908785864544</v>
      </c>
      <c r="H15" s="26" t="e">
        <f>+H14/H10</f>
        <v>#DIV/0!</v>
      </c>
      <c r="I15" s="26"/>
      <c r="J15" s="26"/>
    </row>
    <row r="16" spans="2:11">
      <c r="B16" s="200"/>
      <c r="C16" s="27"/>
      <c r="D16" s="27"/>
      <c r="E16" s="27"/>
      <c r="F16" s="27"/>
      <c r="G16" s="27"/>
      <c r="H16" s="27"/>
      <c r="I16" s="27"/>
      <c r="J16" s="27"/>
    </row>
    <row r="17" spans="2:11" ht="9.75" customHeight="1">
      <c r="B17" s="202"/>
      <c r="C17" s="29"/>
      <c r="D17" s="29"/>
      <c r="E17" s="29"/>
      <c r="F17" s="29"/>
      <c r="G17" s="29"/>
      <c r="H17" s="29"/>
      <c r="I17" s="29"/>
      <c r="J17" s="29"/>
    </row>
    <row r="18" spans="2:11">
      <c r="B18" s="24" t="s">
        <v>15</v>
      </c>
      <c r="C18" s="215"/>
      <c r="D18" s="215"/>
      <c r="E18" s="215"/>
      <c r="F18" s="215"/>
      <c r="G18" s="215"/>
      <c r="H18" s="215"/>
      <c r="I18" s="215"/>
      <c r="J18" s="215"/>
    </row>
    <row r="19" spans="2:11" ht="12" customHeight="1">
      <c r="B19" s="200"/>
      <c r="C19" s="212"/>
      <c r="D19" s="212"/>
      <c r="E19" s="212"/>
      <c r="F19" s="212"/>
      <c r="G19" s="212"/>
      <c r="H19" s="212"/>
      <c r="I19" s="212"/>
      <c r="J19" s="212"/>
    </row>
    <row r="20" spans="2:11">
      <c r="B20" s="20" t="s">
        <v>148</v>
      </c>
      <c r="C20" s="210">
        <f>+'Estados de Resultados Mensual $'!N20</f>
        <v>-42048</v>
      </c>
      <c r="D20" s="210">
        <f>+'BP 2024'!E20</f>
        <v>0</v>
      </c>
      <c r="E20" s="210">
        <f>+C20-D20</f>
        <v>-42048</v>
      </c>
      <c r="F20" s="212"/>
      <c r="G20" s="210">
        <f>+'Estados de Resultados Mensual $'!$O$20</f>
        <v>-1473739</v>
      </c>
      <c r="H20" s="210">
        <f>SUM('BP 2024'!C20:E20)</f>
        <v>0</v>
      </c>
      <c r="I20" s="210">
        <f>+G20-H20</f>
        <v>-1473739</v>
      </c>
      <c r="J20" s="211">
        <f>IF(AND(H20=0,I20&lt;&gt;0),1,IF(ISERROR(I20/H20)=TRUE,0,I20/H20))</f>
        <v>1</v>
      </c>
    </row>
    <row r="21" spans="2:11">
      <c r="B21" s="20" t="s">
        <v>149</v>
      </c>
      <c r="C21" s="210">
        <f>+'Estados de Resultados Mensual $'!N21</f>
        <v>0</v>
      </c>
      <c r="D21" s="210">
        <f>+'BP 2024'!E21</f>
        <v>0</v>
      </c>
      <c r="E21" s="210">
        <f>+C21-D21</f>
        <v>0</v>
      </c>
      <c r="F21" s="211">
        <f>IF(AND(D21=0,E21&lt;&gt;0),1,IF(ISERROR(E21/D21)=TRUE,0,E21/D21))</f>
        <v>0</v>
      </c>
      <c r="G21" s="210">
        <f>+'Estados de Resultados Mensual $'!$O$21</f>
        <v>0</v>
      </c>
      <c r="H21" s="210">
        <f>SUM('BP 2024'!C21:E21)</f>
        <v>0</v>
      </c>
      <c r="I21" s="210">
        <f>+G21-H21</f>
        <v>0</v>
      </c>
      <c r="J21" s="211">
        <f>IF(AND(H21=0,I21&lt;&gt;0),1,IF(ISERROR(I21/H21)=TRUE,0,I21/H21))</f>
        <v>0</v>
      </c>
      <c r="K21" s="201"/>
    </row>
    <row r="22" spans="2:11">
      <c r="B22" s="203"/>
      <c r="C22" s="210"/>
      <c r="D22" s="210"/>
      <c r="E22" s="210"/>
      <c r="F22" s="210"/>
      <c r="G22" s="210"/>
      <c r="H22" s="210"/>
      <c r="I22" s="210"/>
      <c r="J22" s="210"/>
    </row>
    <row r="23" spans="2:11">
      <c r="B23" s="200"/>
      <c r="C23" s="213"/>
      <c r="D23" s="213"/>
      <c r="E23" s="213"/>
      <c r="F23" s="213"/>
      <c r="G23" s="213"/>
      <c r="H23" s="213"/>
      <c r="I23" s="213"/>
      <c r="J23" s="213"/>
    </row>
    <row r="24" spans="2:11">
      <c r="B24" s="24" t="s">
        <v>15</v>
      </c>
      <c r="C24" s="214">
        <f>SUM(C20:C21)</f>
        <v>-42048</v>
      </c>
      <c r="D24" s="214">
        <f>SUM(D20:D21)</f>
        <v>0</v>
      </c>
      <c r="E24" s="214">
        <f>SUM(E20:E21)</f>
        <v>-42048</v>
      </c>
      <c r="F24" s="144">
        <f>IF(AND(D24=0,E24&lt;&gt;0),1,IF(ISERROR(E24/D24)=TRUE,0,E24/D24))</f>
        <v>1</v>
      </c>
      <c r="G24" s="214">
        <f>SUM(G20:G21)</f>
        <v>-1473739</v>
      </c>
      <c r="H24" s="214">
        <f>SUM(H20:H21)</f>
        <v>0</v>
      </c>
      <c r="I24" s="214">
        <f>SUM(I20:I21)</f>
        <v>-1473739</v>
      </c>
      <c r="J24" s="144">
        <f>IF(AND(H24=0,I24&lt;&gt;0),1,IF(ISERROR(I24/H24)=TRUE,0,I24/H24))</f>
        <v>1</v>
      </c>
    </row>
    <row r="25" spans="2:11">
      <c r="B25" s="203"/>
      <c r="C25" s="216"/>
      <c r="D25" s="216"/>
      <c r="E25" s="216"/>
      <c r="F25" s="217"/>
      <c r="G25" s="216"/>
      <c r="H25" s="216"/>
      <c r="I25" s="216"/>
      <c r="J25" s="217"/>
    </row>
    <row r="26" spans="2:11">
      <c r="B26" s="198"/>
      <c r="C26" s="218"/>
      <c r="D26" s="218"/>
      <c r="E26" s="218"/>
      <c r="F26" s="219"/>
      <c r="G26" s="218"/>
      <c r="H26" s="218"/>
      <c r="I26" s="218"/>
      <c r="J26" s="219"/>
    </row>
    <row r="27" spans="2:11">
      <c r="B27" s="24" t="s">
        <v>17</v>
      </c>
      <c r="C27" s="214">
        <f>C14+C24</f>
        <v>2809620</v>
      </c>
      <c r="D27" s="214">
        <f>D14+D24</f>
        <v>0</v>
      </c>
      <c r="E27" s="214">
        <f>E14+E24</f>
        <v>2809620</v>
      </c>
      <c r="F27" s="144">
        <f>IF(AND(D27=0,E27&lt;&gt;0),1,IF(ISERROR(E27/D27)=TRUE,0,E27/D27))</f>
        <v>1</v>
      </c>
      <c r="G27" s="214">
        <f>G14+G24</f>
        <v>1531776</v>
      </c>
      <c r="H27" s="214">
        <f>H14+H24</f>
        <v>0</v>
      </c>
      <c r="I27" s="214">
        <f>I14+I24</f>
        <v>1531776</v>
      </c>
      <c r="J27" s="144">
        <f>IF(AND(H27=0,I27&lt;&gt;0),1,IF(ISERROR(I27/H27)=TRUE,0,I27/H27))</f>
        <v>1</v>
      </c>
    </row>
    <row r="28" spans="2:11">
      <c r="B28" s="203"/>
      <c r="C28" s="220"/>
      <c r="D28" s="220"/>
      <c r="E28" s="220"/>
      <c r="F28" s="220"/>
      <c r="G28" s="220"/>
      <c r="H28" s="220"/>
      <c r="I28" s="220"/>
      <c r="J28" s="220"/>
    </row>
    <row r="29" spans="2:11">
      <c r="B29" s="200"/>
      <c r="C29" s="218"/>
      <c r="D29" s="218"/>
      <c r="E29" s="218"/>
      <c r="F29" s="218"/>
      <c r="G29" s="218"/>
      <c r="H29" s="218"/>
      <c r="I29" s="218"/>
      <c r="J29" s="218"/>
    </row>
    <row r="30" spans="2:11">
      <c r="B30" s="20" t="s">
        <v>18</v>
      </c>
      <c r="C30" s="210">
        <f>+'Estados de Resultados Mensual $'!N30</f>
        <v>0</v>
      </c>
      <c r="D30" s="210">
        <f>+'BP 2024'!E30</f>
        <v>0</v>
      </c>
      <c r="E30" s="210">
        <f>+C30-D30</f>
        <v>0</v>
      </c>
      <c r="F30" s="211">
        <f>IF(AND(D30=0,E30&lt;&gt;0),1,IF(ISERROR(E30/D30)=TRUE,0,E30/D30))</f>
        <v>0</v>
      </c>
      <c r="G30" s="210">
        <f>+'Estados de Resultados Mensual $'!$O$30</f>
        <v>0</v>
      </c>
      <c r="H30" s="210">
        <f>SUM('BP 2024'!C30:E30)</f>
        <v>0</v>
      </c>
      <c r="I30" s="210">
        <f>+G30-H30</f>
        <v>0</v>
      </c>
      <c r="J30" s="211">
        <f>IF(AND(H30=0,I30&lt;&gt;0),1,IF(ISERROR(I30/H30)=TRUE,0,I30/H30))</f>
        <v>0</v>
      </c>
      <c r="K30" s="201"/>
    </row>
    <row r="31" spans="2:11">
      <c r="B31" s="20" t="s">
        <v>231</v>
      </c>
      <c r="C31" s="210">
        <f>+'Estados de Resultados Mensual $'!N31</f>
        <v>0</v>
      </c>
      <c r="D31" s="210">
        <f>+'BP 2024'!E31</f>
        <v>0</v>
      </c>
      <c r="E31" s="210">
        <f>+C31-D31</f>
        <v>0</v>
      </c>
      <c r="F31" s="211">
        <f>IF(AND(D31=0,E31&lt;&gt;0),1,IF(ISERROR(E31/D31)=TRUE,0,E31/D31))</f>
        <v>0</v>
      </c>
      <c r="G31" s="210">
        <f>+'Estados de Resultados Mensual $'!$O$31</f>
        <v>0</v>
      </c>
      <c r="H31" s="210">
        <f>SUM('BP 2024'!C31:E31)</f>
        <v>0</v>
      </c>
      <c r="I31" s="210">
        <f>+G31-H31</f>
        <v>0</v>
      </c>
      <c r="J31" s="211">
        <f>IF(AND(H31=0,I31&lt;&gt;0),1,IF(ISERROR(I31/H31)=TRUE,0,I31/H31))</f>
        <v>0</v>
      </c>
      <c r="K31" s="201"/>
    </row>
    <row r="32" spans="2:11">
      <c r="B32" s="20" t="s">
        <v>20</v>
      </c>
      <c r="C32" s="210">
        <f>+'Estados de Resultados Mensual $'!N32</f>
        <v>0</v>
      </c>
      <c r="D32" s="210">
        <f>+'BP 2024'!E32</f>
        <v>0</v>
      </c>
      <c r="E32" s="210">
        <f>+C32-D32</f>
        <v>0</v>
      </c>
      <c r="F32" s="211">
        <f>IF(AND(D32=0,E32&lt;&gt;0),1,IF(ISERROR(E32/D32)=TRUE,0,E32/D32))</f>
        <v>0</v>
      </c>
      <c r="G32" s="210">
        <f>+'Estados de Resultados Mensual $'!$O$32</f>
        <v>-104</v>
      </c>
      <c r="H32" s="210">
        <f>SUM('BP 2024'!C32:E32)</f>
        <v>0</v>
      </c>
      <c r="I32" s="210">
        <f>+G32-H32</f>
        <v>-104</v>
      </c>
      <c r="J32" s="211">
        <f>IF(AND(H32=0,I32&lt;&gt;0),1,IF(ISERROR(I32/H32)=TRUE,0,I32/H32))</f>
        <v>1</v>
      </c>
      <c r="K32" s="201"/>
    </row>
    <row r="33" spans="2:11">
      <c r="B33" s="20" t="s">
        <v>233</v>
      </c>
      <c r="C33" s="210">
        <f>+'Estados de Resultados Mensual $'!N33</f>
        <v>0</v>
      </c>
      <c r="D33" s="210">
        <f>+'BP 2024'!E33</f>
        <v>0</v>
      </c>
      <c r="E33" s="210">
        <f>+C33-D33</f>
        <v>0</v>
      </c>
      <c r="F33" s="211">
        <f>IF(AND(D33=0,E33&lt;&gt;0),1,IF(ISERROR(E33/D33)=TRUE,0,E33/D33))</f>
        <v>0</v>
      </c>
      <c r="G33" s="210">
        <f>+'Estados de Resultados Mensual $'!$O$33</f>
        <v>0</v>
      </c>
      <c r="H33" s="210">
        <f>SUM('BP 2024'!C33:E33)</f>
        <v>0</v>
      </c>
      <c r="I33" s="210">
        <f>+G33-H33</f>
        <v>0</v>
      </c>
      <c r="J33" s="211">
        <f>IF(AND(H33=0,I33&lt;&gt;0),1,IF(ISERROR(I33/H33)=TRUE,0,I33/H33))</f>
        <v>0</v>
      </c>
      <c r="K33" s="201"/>
    </row>
    <row r="34" spans="2:11">
      <c r="B34" s="20" t="s">
        <v>71</v>
      </c>
      <c r="C34" s="210">
        <f>+'Estados de Resultados Mensual $'!N34</f>
        <v>0</v>
      </c>
      <c r="D34" s="210">
        <f>+'BP 2024'!E34</f>
        <v>0</v>
      </c>
      <c r="E34" s="210">
        <f>+C34-D34</f>
        <v>0</v>
      </c>
      <c r="F34" s="211">
        <f>IF(AND(D34=0,E34&lt;&gt;0),1,IF(ISERROR(E34/D34)=TRUE,0,E34/D34))</f>
        <v>0</v>
      </c>
      <c r="G34" s="210">
        <f>+'Estados de Resultados Mensual $'!$O$34</f>
        <v>0</v>
      </c>
      <c r="H34" s="210">
        <f>SUM('BP 2024'!C34:E34)</f>
        <v>0</v>
      </c>
      <c r="I34" s="210">
        <f>+G34-H34</f>
        <v>0</v>
      </c>
      <c r="J34" s="211">
        <f>IF(AND(H34=0,I34&lt;&gt;0),1,IF(ISERROR(I34/H34)=TRUE,0,I34/H34))</f>
        <v>0</v>
      </c>
      <c r="K34" s="201"/>
    </row>
    <row r="35" spans="2:11">
      <c r="B35" s="200"/>
      <c r="C35" s="212"/>
      <c r="D35" s="212"/>
      <c r="E35" s="212"/>
      <c r="F35" s="212"/>
      <c r="G35" s="212"/>
      <c r="H35" s="212"/>
      <c r="I35" s="212"/>
      <c r="J35" s="212"/>
    </row>
    <row r="36" spans="2:11">
      <c r="B36" s="198"/>
      <c r="C36" s="218"/>
      <c r="D36" s="218"/>
      <c r="E36" s="218"/>
      <c r="F36" s="218"/>
      <c r="G36" s="218"/>
      <c r="H36" s="218"/>
      <c r="I36" s="218"/>
      <c r="J36" s="218"/>
    </row>
    <row r="37" spans="2:11">
      <c r="B37" s="24" t="s">
        <v>23</v>
      </c>
      <c r="C37" s="214">
        <f>SUM(C30:C34)</f>
        <v>0</v>
      </c>
      <c r="D37" s="214">
        <f>SUM(D30:D34)</f>
        <v>0</v>
      </c>
      <c r="E37" s="214">
        <f>SUM(E30:E34)</f>
        <v>0</v>
      </c>
      <c r="F37" s="144">
        <f>IF(AND(D37=0,E37&lt;&gt;0),1,IF(ISERROR(E37/D37)=TRUE,0,E37/D37))</f>
        <v>0</v>
      </c>
      <c r="G37" s="214">
        <f>SUM(G30:G34)</f>
        <v>-104</v>
      </c>
      <c r="H37" s="214">
        <f>SUM(H30:H34)</f>
        <v>0</v>
      </c>
      <c r="I37" s="214">
        <f>SUM(I30:I34)</f>
        <v>-104</v>
      </c>
      <c r="J37" s="144">
        <f>IF(AND(H37=0,I37&lt;&gt;0),1,IF(ISERROR(I37/H37)=TRUE,0,I37/H37))</f>
        <v>1</v>
      </c>
    </row>
    <row r="38" spans="2:11">
      <c r="B38" s="204"/>
      <c r="C38" s="216"/>
      <c r="D38" s="216"/>
      <c r="E38" s="216"/>
      <c r="F38" s="216"/>
      <c r="G38" s="216"/>
      <c r="H38" s="216"/>
      <c r="I38" s="216"/>
      <c r="J38" s="216"/>
    </row>
    <row r="39" spans="2:11">
      <c r="B39" s="200"/>
      <c r="C39" s="218"/>
      <c r="D39" s="218"/>
      <c r="E39" s="218"/>
      <c r="F39" s="218"/>
      <c r="G39" s="218"/>
      <c r="H39" s="218"/>
      <c r="I39" s="218"/>
      <c r="J39" s="218"/>
    </row>
    <row r="40" spans="2:11">
      <c r="B40" s="20" t="s">
        <v>24</v>
      </c>
      <c r="C40" s="210">
        <f>+'Estados de Resultados Mensual $'!N40</f>
        <v>2809620</v>
      </c>
      <c r="D40" s="210">
        <f>+'BP 2024'!E40</f>
        <v>0</v>
      </c>
      <c r="E40" s="210">
        <f>+C40-D40</f>
        <v>2809620</v>
      </c>
      <c r="F40" s="211">
        <f>IF(AND(D40=0,E40&lt;&gt;0),1,IF(ISERROR(E40/D40)=TRUE,0,E40/D40))</f>
        <v>1</v>
      </c>
      <c r="G40" s="210">
        <f>+G27+G37</f>
        <v>1531672</v>
      </c>
      <c r="H40" s="210">
        <f>SUM('BP 2024'!C40:E40)</f>
        <v>0</v>
      </c>
      <c r="I40" s="210">
        <f>+G40-H40</f>
        <v>1531672</v>
      </c>
      <c r="J40" s="211">
        <f>IF(AND(H40=0,I40&lt;&gt;0),1,IF(ISERROR(I40/H40)=TRUE,0,I40/H40))</f>
        <v>1</v>
      </c>
    </row>
    <row r="41" spans="2:11">
      <c r="B41" s="20" t="s">
        <v>25</v>
      </c>
      <c r="C41" s="210">
        <f>+'Estados de Resultados Mensual $'!N41</f>
        <v>0</v>
      </c>
      <c r="D41" s="210">
        <f>+'BP 2024'!E41</f>
        <v>0</v>
      </c>
      <c r="E41" s="210">
        <f>+C41-D41</f>
        <v>0</v>
      </c>
      <c r="F41" s="211">
        <f>IF(AND(D41=0,E41&lt;&gt;0),1,IF(ISERROR(E41/D41)=TRUE,0,E41/D41))</f>
        <v>0</v>
      </c>
      <c r="G41" s="210">
        <f>+'Estados de Resultados Mensual $'!$O$41</f>
        <v>0</v>
      </c>
      <c r="H41" s="210">
        <f>SUM('BP 2024'!C41:E41)</f>
        <v>0</v>
      </c>
      <c r="I41" s="210">
        <f>+G41-H41</f>
        <v>0</v>
      </c>
      <c r="J41" s="211">
        <f>IF(AND(H41=0,I41&lt;&gt;0),1,IF(ISERROR(I41/H41)=TRUE,0,I41/H41))</f>
        <v>0</v>
      </c>
      <c r="K41" s="201"/>
    </row>
    <row r="42" spans="2:11">
      <c r="B42" s="200"/>
      <c r="C42" s="221"/>
      <c r="D42" s="221"/>
      <c r="E42" s="221"/>
      <c r="F42" s="221"/>
      <c r="G42" s="221"/>
      <c r="H42" s="210"/>
      <c r="I42" s="221"/>
      <c r="J42" s="221"/>
    </row>
    <row r="43" spans="2:11">
      <c r="B43" s="198"/>
      <c r="C43" s="222"/>
      <c r="D43" s="222"/>
      <c r="E43" s="222"/>
      <c r="F43" s="222"/>
      <c r="G43" s="222"/>
      <c r="H43" s="222"/>
      <c r="I43" s="222"/>
      <c r="J43" s="222"/>
    </row>
    <row r="44" spans="2:11">
      <c r="B44" s="24" t="s">
        <v>26</v>
      </c>
      <c r="C44" s="214">
        <f>C40+C41</f>
        <v>2809620</v>
      </c>
      <c r="D44" s="214">
        <f>D40+D41</f>
        <v>0</v>
      </c>
      <c r="E44" s="214">
        <f>E40+E41</f>
        <v>2809620</v>
      </c>
      <c r="F44" s="144">
        <f>IF(AND(D44=0,E44&lt;&gt;0),1,IF(ISERROR(E44/D44)=TRUE,0,E44/D44))</f>
        <v>1</v>
      </c>
      <c r="G44" s="214">
        <f>G40+G41</f>
        <v>1531672</v>
      </c>
      <c r="H44" s="214">
        <f>H40+H41</f>
        <v>0</v>
      </c>
      <c r="I44" s="214">
        <f>I40+I41</f>
        <v>1531672</v>
      </c>
      <c r="J44" s="144">
        <f>IF(AND(H44=0,I44&lt;&gt;0),1,IF(ISERROR(I44/H44)=TRUE,0,I44/H44))</f>
        <v>1</v>
      </c>
    </row>
    <row r="45" spans="2:11">
      <c r="B45" s="203"/>
      <c r="C45" s="223"/>
      <c r="D45" s="223"/>
      <c r="E45" s="223"/>
      <c r="F45" s="224"/>
      <c r="G45" s="223"/>
      <c r="H45" s="223"/>
      <c r="I45" s="223"/>
      <c r="J45" s="224"/>
    </row>
    <row r="46" spans="2:11">
      <c r="B46" s="198"/>
      <c r="C46" s="222"/>
      <c r="D46" s="222"/>
      <c r="E46" s="222"/>
      <c r="F46" s="225"/>
      <c r="G46" s="222"/>
      <c r="H46" s="222"/>
      <c r="I46" s="222"/>
      <c r="J46" s="225"/>
    </row>
    <row r="47" spans="2:11">
      <c r="B47" s="24" t="s">
        <v>72</v>
      </c>
      <c r="C47" s="214">
        <f>C27-C21</f>
        <v>2809620</v>
      </c>
      <c r="D47" s="214">
        <f>D27-D21</f>
        <v>0</v>
      </c>
      <c r="E47" s="214">
        <f>E27-E21</f>
        <v>2809620</v>
      </c>
      <c r="F47" s="144">
        <f>IF(AND(D47=0,E47&lt;&gt;0),1,IF(ISERROR(E47/D47)=TRUE,0,E47/D47))</f>
        <v>1</v>
      </c>
      <c r="G47" s="214">
        <f>G27-G21</f>
        <v>1531776</v>
      </c>
      <c r="H47" s="214">
        <f>H27-H21</f>
        <v>0</v>
      </c>
      <c r="I47" s="214">
        <f>I27-I21</f>
        <v>1531776</v>
      </c>
      <c r="J47" s="144">
        <f>IF(AND(H47=0,I47&lt;&gt;0),1,IF(ISERROR(I47/H47)=TRUE,0,I47/H47))</f>
        <v>1</v>
      </c>
    </row>
    <row r="48" spans="2:11">
      <c r="B48" s="36"/>
      <c r="C48" s="223"/>
      <c r="D48" s="223"/>
      <c r="E48" s="223"/>
      <c r="F48" s="223"/>
      <c r="G48" s="223"/>
      <c r="H48" s="223"/>
      <c r="I48" s="223"/>
      <c r="J48" s="223"/>
    </row>
    <row r="49" spans="2:10">
      <c r="B49" s="196"/>
      <c r="C49" s="197"/>
      <c r="D49" s="197"/>
      <c r="E49" s="197"/>
      <c r="F49" s="197"/>
      <c r="G49" s="205"/>
      <c r="H49" s="197"/>
      <c r="I49" s="197"/>
      <c r="J49" s="197"/>
    </row>
    <row r="50" spans="2:10">
      <c r="B50" s="206"/>
      <c r="C50" s="201">
        <f>+C47-'Estados de Resultados Mensual $'!N47</f>
        <v>0</v>
      </c>
      <c r="D50" s="201"/>
      <c r="E50" s="201"/>
      <c r="F50" s="201"/>
      <c r="G50" s="201">
        <f>+G47-'Estados de Resultados Mensual $'!O47</f>
        <v>0</v>
      </c>
      <c r="H50" s="201"/>
      <c r="I50" s="201"/>
      <c r="J50" s="201"/>
    </row>
  </sheetData>
  <mergeCells count="4">
    <mergeCell ref="B2:J2"/>
    <mergeCell ref="B3:J3"/>
    <mergeCell ref="E6:F6"/>
    <mergeCell ref="I6:J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5"/>
  <dimension ref="B2:Q50"/>
  <sheetViews>
    <sheetView showGridLines="0" zoomScale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43" sqref="J43"/>
    </sheetView>
  </sheetViews>
  <sheetFormatPr baseColWidth="10" defaultColWidth="11.33203125" defaultRowHeight="15.6" outlineLevelCol="1"/>
  <cols>
    <col min="1" max="1" width="4.6640625" style="4" customWidth="1"/>
    <col min="2" max="2" width="58.33203125" style="4" customWidth="1"/>
    <col min="3" max="6" width="12.6640625" style="4" bestFit="1" customWidth="1"/>
    <col min="7" max="7" width="15" style="4" bestFit="1" customWidth="1"/>
    <col min="8" max="8" width="12.6640625" style="4" bestFit="1" customWidth="1"/>
    <col min="9" max="9" width="12.6640625" style="4" customWidth="1"/>
    <col min="10" max="10" width="12.6640625" style="4" bestFit="1" customWidth="1"/>
    <col min="11" max="11" width="12.77734375" style="4" bestFit="1" customWidth="1"/>
    <col min="12" max="13" width="12.6640625" style="4" bestFit="1" customWidth="1"/>
    <col min="14" max="14" width="13.88671875" style="4" customWidth="1" outlineLevel="1"/>
    <col min="15" max="15" width="15" style="4" bestFit="1" customWidth="1"/>
    <col min="16" max="17" width="12.6640625" style="4" bestFit="1" customWidth="1"/>
    <col min="18" max="16384" width="11.33203125" style="4"/>
  </cols>
  <sheetData>
    <row r="2" spans="2:16" ht="31.2">
      <c r="B2" s="465" t="str">
        <f>+'EE.RR Mes y Acum VS BP'!B2</f>
        <v>ConBoca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2"/>
    </row>
    <row r="3" spans="2:16">
      <c r="B3" s="43" t="s">
        <v>12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2:16">
      <c r="C4" s="71"/>
      <c r="D4" s="71"/>
      <c r="E4" s="71"/>
      <c r="F4" s="366" t="str">
        <f>+'EE.RR Mes y Acum VS BP'!D4</f>
        <v>Al cierre de</v>
      </c>
      <c r="G4" s="365" t="str">
        <f>+'EE.RR Mes y Acum VS BP'!E4</f>
        <v>Diciembre de 2023</v>
      </c>
      <c r="H4" s="365"/>
      <c r="I4" s="71"/>
      <c r="J4" s="71"/>
      <c r="K4" s="71"/>
      <c r="L4" s="71"/>
      <c r="M4" s="71"/>
      <c r="N4" s="71"/>
      <c r="O4" s="71"/>
    </row>
    <row r="5" spans="2:16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2:16">
      <c r="B6" s="111"/>
      <c r="C6" s="112" t="s">
        <v>250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4"/>
    </row>
    <row r="7" spans="2:16">
      <c r="B7" s="209" t="s">
        <v>68</v>
      </c>
      <c r="C7" s="115" t="s">
        <v>37</v>
      </c>
      <c r="D7" s="115" t="s">
        <v>38</v>
      </c>
      <c r="E7" s="115" t="s">
        <v>39</v>
      </c>
      <c r="F7" s="115" t="s">
        <v>40</v>
      </c>
      <c r="G7" s="115" t="s">
        <v>41</v>
      </c>
      <c r="H7" s="115" t="s">
        <v>42</v>
      </c>
      <c r="I7" s="115" t="s">
        <v>43</v>
      </c>
      <c r="J7" s="115" t="s">
        <v>44</v>
      </c>
      <c r="K7" s="115" t="s">
        <v>45</v>
      </c>
      <c r="L7" s="115" t="s">
        <v>46</v>
      </c>
      <c r="M7" s="115" t="s">
        <v>47</v>
      </c>
      <c r="N7" s="115" t="s">
        <v>48</v>
      </c>
      <c r="O7" s="115" t="s">
        <v>36</v>
      </c>
    </row>
    <row r="8" spans="2:16">
      <c r="B8" s="208"/>
      <c r="C8" s="116" t="s">
        <v>28</v>
      </c>
      <c r="D8" s="116" t="s">
        <v>28</v>
      </c>
      <c r="E8" s="116" t="s">
        <v>28</v>
      </c>
      <c r="F8" s="116" t="s">
        <v>28</v>
      </c>
      <c r="G8" s="116" t="s">
        <v>28</v>
      </c>
      <c r="H8" s="116" t="s">
        <v>28</v>
      </c>
      <c r="I8" s="116" t="s">
        <v>28</v>
      </c>
      <c r="J8" s="116" t="s">
        <v>28</v>
      </c>
      <c r="K8" s="116" t="s">
        <v>28</v>
      </c>
      <c r="L8" s="116" t="s">
        <v>28</v>
      </c>
      <c r="M8" s="116" t="s">
        <v>28</v>
      </c>
      <c r="N8" s="116" t="s">
        <v>28</v>
      </c>
      <c r="O8" s="116" t="s">
        <v>28</v>
      </c>
    </row>
    <row r="9" spans="2:16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2:16">
      <c r="B10" s="20" t="s">
        <v>13</v>
      </c>
      <c r="C10" s="21">
        <f>+'U-Base de Resultados'!C14</f>
        <v>204685</v>
      </c>
      <c r="D10" s="21">
        <f>+'U-Base de Resultados'!D14</f>
        <v>102559</v>
      </c>
      <c r="E10" s="21">
        <f>+'U-Base de Resultados'!E14</f>
        <v>389554</v>
      </c>
      <c r="F10" s="21">
        <f>+'U-Base de Resultados'!F14</f>
        <v>132117</v>
      </c>
      <c r="G10" s="21">
        <f>+'U-Base de Resultados'!G14</f>
        <v>93267</v>
      </c>
      <c r="H10" s="21">
        <f>+'U-Base de Resultados'!H14</f>
        <v>5102559</v>
      </c>
      <c r="I10" s="21">
        <f>+'U-Base de Resultados'!I14</f>
        <v>102559</v>
      </c>
      <c r="J10" s="21">
        <f>+'U-Base de Resultados'!J14</f>
        <v>102559</v>
      </c>
      <c r="K10" s="21">
        <f>+'U-Base de Resultados'!K14</f>
        <v>1434738</v>
      </c>
      <c r="L10" s="21">
        <f>+'U-Base de Resultados'!L14</f>
        <v>151823</v>
      </c>
      <c r="M10" s="21">
        <f>+'U-Base de Resultados'!M14</f>
        <v>1425892</v>
      </c>
      <c r="N10" s="21">
        <f>+'U-Base de Resultados'!N14</f>
        <v>3965893</v>
      </c>
      <c r="O10" s="21">
        <f>SUM(C10:N10)</f>
        <v>13208205</v>
      </c>
    </row>
    <row r="11" spans="2:16">
      <c r="B11" s="20" t="s">
        <v>14</v>
      </c>
      <c r="C11" s="21">
        <f>+'U-Base de Resultados'!C19</f>
        <v>0</v>
      </c>
      <c r="D11" s="21">
        <f>+'U-Base de Resultados'!D19</f>
        <v>0</v>
      </c>
      <c r="E11" s="21">
        <f>+'U-Base de Resultados'!E19</f>
        <v>0</v>
      </c>
      <c r="F11" s="21">
        <f>+'U-Base de Resultados'!F19</f>
        <v>0</v>
      </c>
      <c r="G11" s="21">
        <f>+'U-Base de Resultados'!G19</f>
        <v>0</v>
      </c>
      <c r="H11" s="21">
        <f>+'U-Base de Resultados'!H19</f>
        <v>0</v>
      </c>
      <c r="I11" s="21">
        <f>+'U-Base de Resultados'!I19</f>
        <v>0</v>
      </c>
      <c r="J11" s="21">
        <f>+'U-Base de Resultados'!J19</f>
        <v>0</v>
      </c>
      <c r="K11" s="21">
        <f>+'U-Base de Resultados'!K19</f>
        <v>0</v>
      </c>
      <c r="L11" s="21">
        <f>+'U-Base de Resultados'!L19</f>
        <v>-4636140</v>
      </c>
      <c r="M11" s="21">
        <f>+'U-Base de Resultados'!M19</f>
        <v>-4452325</v>
      </c>
      <c r="N11" s="21">
        <f>+'U-Base de Resultados'!N19</f>
        <v>-1114225</v>
      </c>
      <c r="O11" s="21">
        <f>SUM(C11:N11)</f>
        <v>-10202690</v>
      </c>
    </row>
    <row r="12" spans="2:16">
      <c r="B12" s="20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2:16">
      <c r="B13" s="18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2:16">
      <c r="B14" s="24" t="s">
        <v>69</v>
      </c>
      <c r="C14" s="25">
        <f t="shared" ref="C14:O14" si="0">SUM(C10:C12)</f>
        <v>204685</v>
      </c>
      <c r="D14" s="25">
        <f t="shared" si="0"/>
        <v>102559</v>
      </c>
      <c r="E14" s="25">
        <f t="shared" si="0"/>
        <v>389554</v>
      </c>
      <c r="F14" s="25">
        <f t="shared" si="0"/>
        <v>132117</v>
      </c>
      <c r="G14" s="25">
        <f t="shared" si="0"/>
        <v>93267</v>
      </c>
      <c r="H14" s="25">
        <f t="shared" si="0"/>
        <v>5102559</v>
      </c>
      <c r="I14" s="25">
        <f t="shared" si="0"/>
        <v>102559</v>
      </c>
      <c r="J14" s="25">
        <f t="shared" si="0"/>
        <v>102559</v>
      </c>
      <c r="K14" s="25">
        <f t="shared" si="0"/>
        <v>1434738</v>
      </c>
      <c r="L14" s="25">
        <f t="shared" si="0"/>
        <v>-4484317</v>
      </c>
      <c r="M14" s="25">
        <f t="shared" si="0"/>
        <v>-3026433</v>
      </c>
      <c r="N14" s="25">
        <f t="shared" si="0"/>
        <v>2851668</v>
      </c>
      <c r="O14" s="25">
        <f t="shared" si="0"/>
        <v>3005515</v>
      </c>
    </row>
    <row r="15" spans="2:16">
      <c r="B15" s="24" t="s">
        <v>70</v>
      </c>
      <c r="C15" s="26">
        <f t="shared" ref="C15:O15" si="1">+C14/C10</f>
        <v>1</v>
      </c>
      <c r="D15" s="26">
        <f t="shared" si="1"/>
        <v>1</v>
      </c>
      <c r="E15" s="26">
        <f t="shared" si="1"/>
        <v>1</v>
      </c>
      <c r="F15" s="26">
        <f t="shared" si="1"/>
        <v>1</v>
      </c>
      <c r="G15" s="26">
        <f t="shared" si="1"/>
        <v>1</v>
      </c>
      <c r="H15" s="26">
        <f t="shared" si="1"/>
        <v>1</v>
      </c>
      <c r="I15" s="26">
        <f t="shared" si="1"/>
        <v>1</v>
      </c>
      <c r="J15" s="26">
        <f t="shared" si="1"/>
        <v>1</v>
      </c>
      <c r="K15" s="26">
        <f t="shared" si="1"/>
        <v>1</v>
      </c>
      <c r="L15" s="26">
        <f t="shared" si="1"/>
        <v>-29.536479979976683</v>
      </c>
      <c r="M15" s="26">
        <f t="shared" si="1"/>
        <v>-2.1224840310486348</v>
      </c>
      <c r="N15" s="26">
        <f>+N14/N10</f>
        <v>0.71904814375980386</v>
      </c>
      <c r="O15" s="26">
        <f t="shared" si="1"/>
        <v>0.22754908785864544</v>
      </c>
    </row>
    <row r="16" spans="2:16">
      <c r="B16" s="20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2:15"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2:15">
      <c r="B18" s="30" t="s">
        <v>15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2:15">
      <c r="B19" s="20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2:15">
      <c r="B20" s="20" t="s">
        <v>16</v>
      </c>
      <c r="C20" s="21">
        <f>SUM('U-Base de Resultados'!C23:C38)</f>
        <v>-685479</v>
      </c>
      <c r="D20" s="21">
        <f>SUM('U-Base de Resultados'!D23:D38)</f>
        <v>-121581</v>
      </c>
      <c r="E20" s="21">
        <f>SUM('U-Base de Resultados'!E23:E38)</f>
        <v>-40836</v>
      </c>
      <c r="F20" s="21">
        <f>SUM('U-Base de Resultados'!F23:F38)</f>
        <v>-40912</v>
      </c>
      <c r="G20" s="21">
        <f>SUM('U-Base de Resultados'!G23:G38)</f>
        <v>-41184</v>
      </c>
      <c r="H20" s="21">
        <f>SUM('U-Base de Resultados'!H23:H38)</f>
        <v>-41438</v>
      </c>
      <c r="I20" s="21">
        <f>SUM('U-Base de Resultados'!I23:I38)</f>
        <v>-41503</v>
      </c>
      <c r="J20" s="21">
        <f>SUM('U-Base de Resultados'!J23:J38)</f>
        <v>-293736</v>
      </c>
      <c r="K20" s="21">
        <f>SUM('U-Base de Resultados'!K23:K38)</f>
        <v>-41550</v>
      </c>
      <c r="L20" s="21">
        <f>SUM('U-Base de Resultados'!L23:L38)</f>
        <v>-41626</v>
      </c>
      <c r="M20" s="21">
        <f>SUM('U-Base de Resultados'!M23:M38)</f>
        <v>-41846</v>
      </c>
      <c r="N20" s="21">
        <f>SUM('U-Base de Resultados'!N23:N38)</f>
        <v>-42048</v>
      </c>
      <c r="O20" s="21">
        <f>SUM(C20:N20)</f>
        <v>-1473739</v>
      </c>
    </row>
    <row r="21" spans="2:15">
      <c r="B21" s="20" t="s">
        <v>123</v>
      </c>
      <c r="C21" s="21">
        <f>+'U-Base de Resultados'!C39</f>
        <v>0</v>
      </c>
      <c r="D21" s="21">
        <f>+'U-Base de Resultados'!D39</f>
        <v>0</v>
      </c>
      <c r="E21" s="21">
        <f>+'U-Base de Resultados'!E39</f>
        <v>0</v>
      </c>
      <c r="F21" s="21">
        <f>+'U-Base de Resultados'!F39</f>
        <v>0</v>
      </c>
      <c r="G21" s="21">
        <f>+'U-Base de Resultados'!G39</f>
        <v>0</v>
      </c>
      <c r="H21" s="21">
        <f>+'U-Base de Resultados'!H39</f>
        <v>0</v>
      </c>
      <c r="I21" s="21">
        <f>+'U-Base de Resultados'!I39</f>
        <v>0</v>
      </c>
      <c r="J21" s="21">
        <f>+'U-Base de Resultados'!J39</f>
        <v>0</v>
      </c>
      <c r="K21" s="21">
        <f>+'U-Base de Resultados'!K39</f>
        <v>0</v>
      </c>
      <c r="L21" s="21">
        <f>+'U-Base de Resultados'!L39</f>
        <v>0</v>
      </c>
      <c r="M21" s="21">
        <f>+'U-Base de Resultados'!M39</f>
        <v>0</v>
      </c>
      <c r="N21" s="21">
        <f>+'U-Base de Resultados'!N39</f>
        <v>0</v>
      </c>
      <c r="O21" s="21">
        <f>SUM(C21:N21)</f>
        <v>0</v>
      </c>
    </row>
    <row r="22" spans="2:15">
      <c r="B22" s="32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2:15">
      <c r="B23" s="20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2:15">
      <c r="B24" s="24" t="s">
        <v>15</v>
      </c>
      <c r="C24" s="25">
        <f>SUM(C20:C21)</f>
        <v>-685479</v>
      </c>
      <c r="D24" s="25">
        <f>SUM(D20:D21)</f>
        <v>-121581</v>
      </c>
      <c r="E24" s="25">
        <f>SUM(E20:E21)</f>
        <v>-40836</v>
      </c>
      <c r="F24" s="25">
        <f t="shared" ref="F24:O24" si="2">SUM(F20:F21)</f>
        <v>-40912</v>
      </c>
      <c r="G24" s="25">
        <f>SUM(G20:G21)</f>
        <v>-41184</v>
      </c>
      <c r="H24" s="25">
        <f t="shared" si="2"/>
        <v>-41438</v>
      </c>
      <c r="I24" s="25">
        <f t="shared" si="2"/>
        <v>-41503</v>
      </c>
      <c r="J24" s="25">
        <f>SUM(J20:J21)</f>
        <v>-293736</v>
      </c>
      <c r="K24" s="25">
        <f t="shared" si="2"/>
        <v>-41550</v>
      </c>
      <c r="L24" s="25">
        <f t="shared" si="2"/>
        <v>-41626</v>
      </c>
      <c r="M24" s="25">
        <f t="shared" si="2"/>
        <v>-41846</v>
      </c>
      <c r="N24" s="25">
        <f t="shared" si="2"/>
        <v>-42048</v>
      </c>
      <c r="O24" s="25">
        <f t="shared" si="2"/>
        <v>-1473739</v>
      </c>
    </row>
    <row r="25" spans="2:15"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2:15">
      <c r="B26" s="18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2:15">
      <c r="B27" s="24" t="s">
        <v>17</v>
      </c>
      <c r="C27" s="25">
        <f>C14+C24</f>
        <v>-480794</v>
      </c>
      <c r="D27" s="25">
        <f>D14+D24</f>
        <v>-19022</v>
      </c>
      <c r="E27" s="25">
        <f>E14+E24</f>
        <v>348718</v>
      </c>
      <c r="F27" s="25">
        <f t="shared" ref="F27:O27" si="3">F14+F24</f>
        <v>91205</v>
      </c>
      <c r="G27" s="25">
        <f>G14+G24</f>
        <v>52083</v>
      </c>
      <c r="H27" s="25">
        <f t="shared" si="3"/>
        <v>5061121</v>
      </c>
      <c r="I27" s="25">
        <f t="shared" si="3"/>
        <v>61056</v>
      </c>
      <c r="J27" s="25">
        <f>J14+J24</f>
        <v>-191177</v>
      </c>
      <c r="K27" s="25">
        <f t="shared" si="3"/>
        <v>1393188</v>
      </c>
      <c r="L27" s="25">
        <f t="shared" si="3"/>
        <v>-4525943</v>
      </c>
      <c r="M27" s="25">
        <f t="shared" si="3"/>
        <v>-3068279</v>
      </c>
      <c r="N27" s="25">
        <f t="shared" si="3"/>
        <v>2809620</v>
      </c>
      <c r="O27" s="25">
        <f t="shared" si="3"/>
        <v>1531776</v>
      </c>
    </row>
    <row r="28" spans="2:15">
      <c r="B28" s="32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2:15">
      <c r="B29" s="20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2:15">
      <c r="B30" s="20" t="s">
        <v>18</v>
      </c>
      <c r="C30" s="21">
        <f>+'U-Base de Resultados'!C48</f>
        <v>0</v>
      </c>
      <c r="D30" s="21">
        <f>SUM('U-Base de Resultados'!D45:D46)</f>
        <v>0</v>
      </c>
      <c r="E30" s="21">
        <f>SUM('U-Base de Resultados'!E45:E46)</f>
        <v>0</v>
      </c>
      <c r="F30" s="21">
        <f>SUM('U-Base de Resultados'!F45:F46)</f>
        <v>0</v>
      </c>
      <c r="G30" s="21">
        <f>SUM('U-Base de Resultados'!G45:G46)</f>
        <v>0</v>
      </c>
      <c r="H30" s="21">
        <f>SUM('U-Base de Resultados'!H45:H46)</f>
        <v>0</v>
      </c>
      <c r="I30" s="21">
        <f>SUM('U-Base de Resultados'!I45:I46)</f>
        <v>0</v>
      </c>
      <c r="J30" s="21">
        <f>SUM('U-Base de Resultados'!J45:J46)</f>
        <v>0</v>
      </c>
      <c r="K30" s="21">
        <f>SUM('U-Base de Resultados'!K45:K46)</f>
        <v>0</v>
      </c>
      <c r="L30" s="21">
        <f>+'U-Base de Resultados'!L48</f>
        <v>0</v>
      </c>
      <c r="M30" s="21">
        <f>SUM('U-Base de Resultados'!M45:M46)</f>
        <v>0</v>
      </c>
      <c r="N30" s="21">
        <f>+'U-Base de Resultados'!N48</f>
        <v>0</v>
      </c>
      <c r="O30" s="21">
        <f>SUM(C30:N30)</f>
        <v>0</v>
      </c>
    </row>
    <row r="31" spans="2:15">
      <c r="B31" s="20" t="s">
        <v>231</v>
      </c>
      <c r="C31" s="21">
        <f>+'U-Base de Resultados'!C52</f>
        <v>0</v>
      </c>
      <c r="D31" s="21">
        <f>+'U-Base de Resultados'!D52</f>
        <v>0</v>
      </c>
      <c r="E31" s="21">
        <f>+'U-Base de Resultados'!E52</f>
        <v>0</v>
      </c>
      <c r="F31" s="21">
        <f>+'U-Base de Resultados'!F52</f>
        <v>0</v>
      </c>
      <c r="G31" s="21">
        <f>+'U-Base de Resultados'!G52</f>
        <v>0</v>
      </c>
      <c r="H31" s="21">
        <f>+'U-Base de Resultados'!H52</f>
        <v>0</v>
      </c>
      <c r="I31" s="21">
        <f>+'U-Base de Resultados'!I52</f>
        <v>0</v>
      </c>
      <c r="J31" s="21">
        <f>+'U-Base de Resultados'!J52</f>
        <v>0</v>
      </c>
      <c r="K31" s="21">
        <f>+'U-Base de Resultados'!K52</f>
        <v>0</v>
      </c>
      <c r="L31" s="21">
        <f>+'U-Base de Resultados'!L52</f>
        <v>0</v>
      </c>
      <c r="M31" s="21">
        <f>+'U-Base de Resultados'!M52</f>
        <v>0</v>
      </c>
      <c r="N31" s="21">
        <f>+'U-Base de Resultados'!N52</f>
        <v>0</v>
      </c>
      <c r="O31" s="21">
        <f>SUM(C31:N31)</f>
        <v>0</v>
      </c>
    </row>
    <row r="32" spans="2:15">
      <c r="B32" s="20" t="s">
        <v>20</v>
      </c>
      <c r="C32" s="21">
        <f>+'U-Base de Resultados'!C56</f>
        <v>-104</v>
      </c>
      <c r="D32" s="21">
        <f>+'U-Base de Resultados'!D56</f>
        <v>0</v>
      </c>
      <c r="E32" s="21">
        <f>+'U-Base de Resultados'!E56</f>
        <v>0</v>
      </c>
      <c r="F32" s="21">
        <f>+'U-Base de Resultados'!F56</f>
        <v>0</v>
      </c>
      <c r="G32" s="21">
        <f>+'U-Base de Resultados'!G56</f>
        <v>0</v>
      </c>
      <c r="H32" s="21">
        <f>+'U-Base de Resultados'!H56</f>
        <v>0</v>
      </c>
      <c r="I32" s="21">
        <f>+'U-Base de Resultados'!I56</f>
        <v>0</v>
      </c>
      <c r="J32" s="21">
        <f>+'U-Base de Resultados'!J56</f>
        <v>0</v>
      </c>
      <c r="K32" s="21">
        <f>+'U-Base de Resultados'!K56</f>
        <v>0</v>
      </c>
      <c r="L32" s="21">
        <f>+'U-Base de Resultados'!L56</f>
        <v>0</v>
      </c>
      <c r="M32" s="21">
        <f>+'U-Base de Resultados'!M56</f>
        <v>0</v>
      </c>
      <c r="N32" s="21">
        <f>+'U-Base de Resultados'!N56</f>
        <v>0</v>
      </c>
      <c r="O32" s="21">
        <f>SUM(C32:N32)</f>
        <v>-104</v>
      </c>
    </row>
    <row r="33" spans="2:17">
      <c r="B33" s="20" t="s">
        <v>233</v>
      </c>
      <c r="C33" s="21">
        <f>+'U-Base de Resultados'!C60</f>
        <v>0</v>
      </c>
      <c r="D33" s="21">
        <f>+'U-Base de Resultados'!D60</f>
        <v>0</v>
      </c>
      <c r="E33" s="21">
        <f>+'U-Base de Resultados'!E60</f>
        <v>0</v>
      </c>
      <c r="F33" s="21">
        <f>+'U-Base de Resultados'!F58</f>
        <v>0</v>
      </c>
      <c r="G33" s="21">
        <f>+'U-Base de Resultados'!G58</f>
        <v>0</v>
      </c>
      <c r="H33" s="21">
        <f>+'U-Base de Resultados'!H58</f>
        <v>0</v>
      </c>
      <c r="I33" s="21">
        <f>+'U-Base de Resultados'!I58</f>
        <v>0</v>
      </c>
      <c r="J33" s="21">
        <f>+'U-Base de Resultados'!J58</f>
        <v>0</v>
      </c>
      <c r="K33" s="21">
        <f>+'U-Base de Resultados'!K58</f>
        <v>0</v>
      </c>
      <c r="L33" s="21">
        <f>+'U-Base de Resultados'!L58</f>
        <v>0</v>
      </c>
      <c r="M33" s="21">
        <f>+'U-Base de Resultados'!M58</f>
        <v>0</v>
      </c>
      <c r="N33" s="21">
        <f>+'U-Base de Resultados'!N60</f>
        <v>0</v>
      </c>
      <c r="O33" s="21">
        <f>SUM(C33:N33)</f>
        <v>0</v>
      </c>
    </row>
    <row r="34" spans="2:17">
      <c r="B34" s="20" t="s">
        <v>71</v>
      </c>
      <c r="C34" s="21">
        <f>+'U-Base de Resultados'!C66</f>
        <v>0</v>
      </c>
      <c r="D34" s="21">
        <f>+'U-Base de Resultados'!D66</f>
        <v>0</v>
      </c>
      <c r="E34" s="21">
        <f>+'U-Base de Resultados'!E66</f>
        <v>0</v>
      </c>
      <c r="F34" s="21">
        <f>+'U-Base de Resultados'!F66</f>
        <v>0</v>
      </c>
      <c r="G34" s="21">
        <f>+'U-Base de Resultados'!G66</f>
        <v>0</v>
      </c>
      <c r="H34" s="21">
        <f>+'U-Base de Resultados'!H66</f>
        <v>0</v>
      </c>
      <c r="I34" s="21">
        <f>+'U-Base de Resultados'!I66</f>
        <v>0</v>
      </c>
      <c r="J34" s="21">
        <f>+'U-Base de Resultados'!J66</f>
        <v>0</v>
      </c>
      <c r="K34" s="21">
        <f>+'U-Base de Resultados'!K66</f>
        <v>0</v>
      </c>
      <c r="L34" s="21">
        <f>+'U-Base de Resultados'!L66</f>
        <v>0</v>
      </c>
      <c r="M34" s="21">
        <f>+'U-Base de Resultados'!M66</f>
        <v>0</v>
      </c>
      <c r="N34" s="21">
        <f>+'U-Base de Resultados'!N66</f>
        <v>0</v>
      </c>
      <c r="O34" s="21">
        <f>SUM(C34:N34)</f>
        <v>0</v>
      </c>
      <c r="P34" s="41">
        <f>+Patrimonio!E16</f>
        <v>0</v>
      </c>
      <c r="Q34" s="16"/>
    </row>
    <row r="35" spans="2:17">
      <c r="B35" s="20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16"/>
      <c r="Q35" s="16"/>
    </row>
    <row r="36" spans="2:17">
      <c r="B36" s="18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Q36" s="16"/>
    </row>
    <row r="37" spans="2:17">
      <c r="B37" s="24" t="s">
        <v>23</v>
      </c>
      <c r="C37" s="25">
        <f t="shared" ref="C37:K37" si="4">SUM(C30:C34)</f>
        <v>-104</v>
      </c>
      <c r="D37" s="25">
        <f t="shared" si="4"/>
        <v>0</v>
      </c>
      <c r="E37" s="25">
        <f t="shared" si="4"/>
        <v>0</v>
      </c>
      <c r="F37" s="25">
        <f t="shared" si="4"/>
        <v>0</v>
      </c>
      <c r="G37" s="25">
        <f t="shared" si="4"/>
        <v>0</v>
      </c>
      <c r="H37" s="25">
        <f t="shared" si="4"/>
        <v>0</v>
      </c>
      <c r="I37" s="25">
        <f t="shared" si="4"/>
        <v>0</v>
      </c>
      <c r="J37" s="25">
        <f>SUM(J30:J34)</f>
        <v>0</v>
      </c>
      <c r="K37" s="25">
        <f t="shared" si="4"/>
        <v>0</v>
      </c>
      <c r="L37" s="25">
        <f>SUM(L30:L34)</f>
        <v>0</v>
      </c>
      <c r="M37" s="25">
        <f>SUM(M30:M34)</f>
        <v>0</v>
      </c>
      <c r="N37" s="25">
        <f>SUM(N30:N34)</f>
        <v>0</v>
      </c>
      <c r="O37" s="25">
        <f>SUM(O30:O34)</f>
        <v>-104</v>
      </c>
    </row>
    <row r="38" spans="2:17">
      <c r="B38" s="36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2:17">
      <c r="B39" s="20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2:17">
      <c r="B40" s="20" t="s">
        <v>24</v>
      </c>
      <c r="C40" s="21">
        <f t="shared" ref="C40:L40" si="5">C27+C37</f>
        <v>-480898</v>
      </c>
      <c r="D40" s="21">
        <f t="shared" si="5"/>
        <v>-19022</v>
      </c>
      <c r="E40" s="21">
        <f>E27+E37</f>
        <v>348718</v>
      </c>
      <c r="F40" s="21">
        <f>F27+F37</f>
        <v>91205</v>
      </c>
      <c r="G40" s="21">
        <f>G27+G37</f>
        <v>52083</v>
      </c>
      <c r="H40" s="21">
        <f>H27+H37</f>
        <v>5061121</v>
      </c>
      <c r="I40" s="21">
        <f t="shared" si="5"/>
        <v>61056</v>
      </c>
      <c r="J40" s="21">
        <f t="shared" si="5"/>
        <v>-191177</v>
      </c>
      <c r="K40" s="21">
        <f t="shared" si="5"/>
        <v>1393188</v>
      </c>
      <c r="L40" s="21">
        <f t="shared" si="5"/>
        <v>-4525943</v>
      </c>
      <c r="M40" s="21">
        <f>M27+M37</f>
        <v>-3068279</v>
      </c>
      <c r="N40" s="21">
        <f>N27+N37</f>
        <v>2809620</v>
      </c>
      <c r="O40" s="21">
        <f>O27+O37</f>
        <v>1531672</v>
      </c>
    </row>
    <row r="41" spans="2:17">
      <c r="B41" s="20" t="s">
        <v>25</v>
      </c>
      <c r="C41" s="21">
        <f>+'U-Base de Resultados'!C74</f>
        <v>0</v>
      </c>
      <c r="D41" s="21">
        <f>+'U-Base de Resultados'!D74</f>
        <v>0</v>
      </c>
      <c r="E41" s="21">
        <f>+'U-Base de Resultados'!E74</f>
        <v>0</v>
      </c>
      <c r="F41" s="21">
        <f>+'U-Base de Resultados'!F74</f>
        <v>0</v>
      </c>
      <c r="G41" s="21">
        <f>+'U-Base de Resultados'!G74</f>
        <v>0</v>
      </c>
      <c r="H41" s="21">
        <f>+'U-Base de Resultados'!H74</f>
        <v>0</v>
      </c>
      <c r="I41" s="21">
        <f>+'U-Base de Resultados'!I74</f>
        <v>0</v>
      </c>
      <c r="J41" s="21">
        <f>+'U-Base de Resultados'!J74</f>
        <v>0</v>
      </c>
      <c r="K41" s="21">
        <f>+'U-Base de Resultados'!K74</f>
        <v>0</v>
      </c>
      <c r="L41" s="21">
        <f>+'U-Base de Resultados'!L74</f>
        <v>0</v>
      </c>
      <c r="M41" s="21">
        <f>+'U-Base de Resultados'!M74</f>
        <v>0</v>
      </c>
      <c r="N41" s="21">
        <f>+'U-Base de Resultados'!N72</f>
        <v>0</v>
      </c>
      <c r="O41" s="21">
        <f>SUM(C41:N41)</f>
        <v>0</v>
      </c>
      <c r="P41" s="16"/>
    </row>
    <row r="42" spans="2:17">
      <c r="B42" s="20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</row>
    <row r="43" spans="2:17">
      <c r="B43" s="1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</row>
    <row r="44" spans="2:17">
      <c r="B44" s="24" t="s">
        <v>26</v>
      </c>
      <c r="C44" s="25">
        <f t="shared" ref="C44:N44" si="6">C40+C41</f>
        <v>-480898</v>
      </c>
      <c r="D44" s="25">
        <f t="shared" si="6"/>
        <v>-19022</v>
      </c>
      <c r="E44" s="25">
        <f t="shared" si="6"/>
        <v>348718</v>
      </c>
      <c r="F44" s="25">
        <f t="shared" si="6"/>
        <v>91205</v>
      </c>
      <c r="G44" s="25">
        <f t="shared" si="6"/>
        <v>52083</v>
      </c>
      <c r="H44" s="25">
        <f t="shared" si="6"/>
        <v>5061121</v>
      </c>
      <c r="I44" s="25">
        <f t="shared" si="6"/>
        <v>61056</v>
      </c>
      <c r="J44" s="25">
        <f t="shared" si="6"/>
        <v>-191177</v>
      </c>
      <c r="K44" s="25">
        <f t="shared" si="6"/>
        <v>1393188</v>
      </c>
      <c r="L44" s="25">
        <f>L40+L41</f>
        <v>-4525943</v>
      </c>
      <c r="M44" s="25">
        <f>M40+M41</f>
        <v>-3068279</v>
      </c>
      <c r="N44" s="25">
        <f t="shared" si="6"/>
        <v>2809620</v>
      </c>
      <c r="O44" s="25">
        <f>O40+O41</f>
        <v>1531672</v>
      </c>
      <c r="P44" s="16"/>
    </row>
    <row r="45" spans="2:17">
      <c r="B45" s="32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6" spans="2:17">
      <c r="B46" s="1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pans="2:17">
      <c r="B47" s="24" t="s">
        <v>72</v>
      </c>
      <c r="C47" s="25">
        <f t="shared" ref="C47:J47" si="7">C27-C21</f>
        <v>-480794</v>
      </c>
      <c r="D47" s="25">
        <f t="shared" si="7"/>
        <v>-19022</v>
      </c>
      <c r="E47" s="25">
        <f t="shared" si="7"/>
        <v>348718</v>
      </c>
      <c r="F47" s="25">
        <f t="shared" si="7"/>
        <v>91205</v>
      </c>
      <c r="G47" s="25">
        <f t="shared" si="7"/>
        <v>52083</v>
      </c>
      <c r="H47" s="25">
        <f t="shared" si="7"/>
        <v>5061121</v>
      </c>
      <c r="I47" s="25">
        <f t="shared" si="7"/>
        <v>61056</v>
      </c>
      <c r="J47" s="25">
        <f t="shared" si="7"/>
        <v>-191177</v>
      </c>
      <c r="K47" s="25">
        <f>K27-K21</f>
        <v>1393188</v>
      </c>
      <c r="L47" s="25">
        <f>L27-L21</f>
        <v>-4525943</v>
      </c>
      <c r="M47" s="25">
        <f>M27-M21</f>
        <v>-3068279</v>
      </c>
      <c r="N47" s="25">
        <f>N27-N21</f>
        <v>2809620</v>
      </c>
      <c r="O47" s="25">
        <f>O27-O21</f>
        <v>1531776</v>
      </c>
    </row>
    <row r="48" spans="2:17">
      <c r="B48" s="32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</row>
    <row r="49" spans="2:15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2:15" ht="16.2">
      <c r="B50" s="40" t="s">
        <v>67</v>
      </c>
      <c r="C50" s="16">
        <f>+C44-'U-Base de Resultados'!C76</f>
        <v>0</v>
      </c>
      <c r="D50" s="16">
        <f>+D44-'U-Base de Resultados'!D76</f>
        <v>0</v>
      </c>
      <c r="E50" s="16">
        <f>+E44-'U-Base de Resultados'!E76</f>
        <v>0</v>
      </c>
      <c r="F50" s="16">
        <f>+F44-'U-Base de Resultados'!F76</f>
        <v>0</v>
      </c>
      <c r="G50" s="16">
        <f>+G44-'U-Base de Resultados'!G76</f>
        <v>0</v>
      </c>
      <c r="H50" s="16">
        <f>+H44-'U-Base de Resultados'!H76</f>
        <v>0</v>
      </c>
      <c r="I50" s="16">
        <f>+I44-'U-Base de Resultados'!I76</f>
        <v>0</v>
      </c>
      <c r="J50" s="16">
        <f>+J44-'U-Base de Resultados'!J76</f>
        <v>0</v>
      </c>
      <c r="K50" s="16">
        <f>+K44-'U-Base de Resultados'!K76</f>
        <v>0</v>
      </c>
      <c r="L50" s="16">
        <f>+L44-'U-Base de Resultados'!L76</f>
        <v>0</v>
      </c>
      <c r="M50" s="16">
        <f>+M44-'U-Base de Resultados'!M76</f>
        <v>0</v>
      </c>
      <c r="N50" s="16">
        <f>+N44-'U-Base de Resultados'!N76</f>
        <v>0</v>
      </c>
      <c r="O50" s="16">
        <f>+O44-'U-Base de Resultados'!P78</f>
        <v>0</v>
      </c>
    </row>
  </sheetData>
  <phoneticPr fontId="0" type="noConversion"/>
  <pageMargins left="1" right="0.75" top="1" bottom="1" header="0" footer="0"/>
  <pageSetup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7">
    <tabColor rgb="FF92D050"/>
  </sheetPr>
  <dimension ref="B2:R87"/>
  <sheetViews>
    <sheetView showGridLines="0" zoomScale="7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10" sqref="C10"/>
    </sheetView>
  </sheetViews>
  <sheetFormatPr baseColWidth="10" defaultColWidth="14.33203125" defaultRowHeight="15.6"/>
  <cols>
    <col min="1" max="1" width="2.33203125" style="69" customWidth="1"/>
    <col min="2" max="2" width="61.109375" style="69" bestFit="1" customWidth="1"/>
    <col min="3" max="3" width="14.33203125" style="69" bestFit="1" customWidth="1"/>
    <col min="4" max="4" width="14.88671875" style="69" customWidth="1"/>
    <col min="5" max="6" width="13.33203125" style="69" customWidth="1"/>
    <col min="7" max="10" width="15" style="69" bestFit="1" customWidth="1"/>
    <col min="11" max="11" width="18.88671875" style="69" bestFit="1" customWidth="1"/>
    <col min="12" max="12" width="12.33203125" style="69" bestFit="1" customWidth="1"/>
    <col min="13" max="13" width="17.77734375" style="69" bestFit="1" customWidth="1"/>
    <col min="14" max="14" width="17.33203125" style="69" bestFit="1" customWidth="1"/>
    <col min="15" max="15" width="3.5546875" style="69" bestFit="1" customWidth="1"/>
    <col min="16" max="16" width="17.6640625" style="69" bestFit="1" customWidth="1"/>
    <col min="17" max="17" width="3.5546875" style="69" bestFit="1" customWidth="1"/>
    <col min="18" max="16384" width="14.33203125" style="69"/>
  </cols>
  <sheetData>
    <row r="2" spans="2:17" ht="25.8">
      <c r="B2" s="494" t="str">
        <f>+'Caratula Informe'!D3</f>
        <v>ConBoca</v>
      </c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67"/>
    </row>
    <row r="3" spans="2:17">
      <c r="B3" s="493" t="s">
        <v>249</v>
      </c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</row>
    <row r="4" spans="2:17">
      <c r="B4" s="493" t="str">
        <f>+'Caratula Informe'!G9</f>
        <v>Diciembre de 2023</v>
      </c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</row>
    <row r="5" spans="2:17">
      <c r="B5" s="70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2:17">
      <c r="B6" s="109" t="s">
        <v>93</v>
      </c>
      <c r="C6" s="147" t="s">
        <v>37</v>
      </c>
      <c r="D6" s="147" t="s">
        <v>38</v>
      </c>
      <c r="E6" s="147" t="s">
        <v>39</v>
      </c>
      <c r="F6" s="147" t="s">
        <v>40</v>
      </c>
      <c r="G6" s="147" t="s">
        <v>41</v>
      </c>
      <c r="H6" s="147" t="s">
        <v>42</v>
      </c>
      <c r="I6" s="147" t="s">
        <v>43</v>
      </c>
      <c r="J6" s="147" t="s">
        <v>44</v>
      </c>
      <c r="K6" s="147" t="s">
        <v>45</v>
      </c>
      <c r="L6" s="147" t="s">
        <v>46</v>
      </c>
      <c r="M6" s="147" t="s">
        <v>47</v>
      </c>
      <c r="N6" s="147" t="s">
        <v>48</v>
      </c>
      <c r="O6" s="70"/>
      <c r="P6" s="148" t="s">
        <v>188</v>
      </c>
      <c r="Q6" s="72"/>
    </row>
    <row r="7" spans="2:17">
      <c r="B7" s="98"/>
      <c r="C7" s="116" t="s">
        <v>28</v>
      </c>
      <c r="D7" s="116" t="s">
        <v>28</v>
      </c>
      <c r="E7" s="110" t="s">
        <v>28</v>
      </c>
      <c r="F7" s="110" t="s">
        <v>28</v>
      </c>
      <c r="G7" s="110" t="s">
        <v>28</v>
      </c>
      <c r="H7" s="110" t="s">
        <v>28</v>
      </c>
      <c r="I7" s="110" t="s">
        <v>28</v>
      </c>
      <c r="J7" s="110" t="s">
        <v>28</v>
      </c>
      <c r="K7" s="110" t="s">
        <v>28</v>
      </c>
      <c r="L7" s="110" t="s">
        <v>28</v>
      </c>
      <c r="M7" s="110" t="s">
        <v>28</v>
      </c>
      <c r="N7" s="110" t="s">
        <v>28</v>
      </c>
      <c r="O7" s="70"/>
      <c r="P7" s="116" t="s">
        <v>28</v>
      </c>
      <c r="Q7" s="72"/>
    </row>
    <row r="8" spans="2:17"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</row>
    <row r="9" spans="2:17">
      <c r="B9" s="73" t="s">
        <v>356</v>
      </c>
      <c r="C9" s="74">
        <f>+'Libreta Banco'!D7+'Libreta Banco'!D4</f>
        <v>204685</v>
      </c>
      <c r="D9" s="74">
        <f>+'Libreta Banco'!D12</f>
        <v>102559</v>
      </c>
      <c r="E9" s="74">
        <f>+'Libreta Banco'!D15+'Libreta Banco'!D16</f>
        <v>389554</v>
      </c>
      <c r="F9" s="74">
        <f>+'Libreta Banco'!D18+'Libreta Banco'!D19+'Libreta Banco'!D21</f>
        <v>132117</v>
      </c>
      <c r="G9" s="74">
        <f>+'Libreta Banco'!D22</f>
        <v>93267</v>
      </c>
      <c r="H9" s="74">
        <f>+'Libreta Banco'!D24</f>
        <v>102559</v>
      </c>
      <c r="I9" s="74">
        <f>+'Libreta Banco'!D27</f>
        <v>102559</v>
      </c>
      <c r="J9" s="74">
        <f>+'Libreta Banco'!D29</f>
        <v>102559</v>
      </c>
      <c r="K9" s="74">
        <f>+'Libreta Banco'!D33+'Libreta Banco'!D34</f>
        <v>201405</v>
      </c>
      <c r="L9" s="74">
        <f>+'Libreta Banco'!D37+'Libreta Banco'!D38</f>
        <v>151823</v>
      </c>
      <c r="M9" s="74">
        <f>+'Libreta Banco'!D44+'Libreta Banco'!D50+'Libreta Banco'!D51+'Libreta Banco'!D52+'Libreta Banco'!D53+'Libreta Banco'!D54</f>
        <v>192559</v>
      </c>
      <c r="N9" s="74">
        <f>+'Libreta Banco'!D62+'Libreta Banco'!D64+'Libreta Banco'!D68+'Libreta Banco'!D70+'Libreta Banco'!D71</f>
        <v>232559</v>
      </c>
      <c r="O9" s="236"/>
      <c r="P9" s="236">
        <f>SUM(C9:N9)</f>
        <v>2008205</v>
      </c>
      <c r="Q9" s="79"/>
    </row>
    <row r="10" spans="2:17">
      <c r="B10" s="73" t="s">
        <v>357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f>+'Libreta Banco'!D25</f>
        <v>5000000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f>+'Libreta Banco'!D63</f>
        <v>2500000</v>
      </c>
      <c r="O10" s="74"/>
      <c r="P10" s="236">
        <f t="shared" ref="P10:P12" si="0">SUM(C10:N10)</f>
        <v>7500000</v>
      </c>
    </row>
    <row r="11" spans="2:17">
      <c r="B11" s="73" t="s">
        <v>320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f>+'Libreta Banco'!D35</f>
        <v>1233333</v>
      </c>
      <c r="L11" s="74">
        <v>0</v>
      </c>
      <c r="M11" s="74">
        <f>+'Libreta Banco'!D57</f>
        <v>1233333</v>
      </c>
      <c r="N11" s="74">
        <f>+'Libreta Banco'!D72</f>
        <v>1233334</v>
      </c>
      <c r="O11" s="74"/>
      <c r="P11" s="236">
        <f t="shared" si="0"/>
        <v>3700000</v>
      </c>
    </row>
    <row r="12" spans="2:17">
      <c r="B12" s="73" t="s">
        <v>384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/>
      <c r="P12" s="236">
        <f t="shared" si="0"/>
        <v>0</v>
      </c>
    </row>
    <row r="13" spans="2:17"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</row>
    <row r="14" spans="2:17">
      <c r="B14" s="71" t="s">
        <v>94</v>
      </c>
      <c r="C14" s="165">
        <f>SUM(C9:C13)</f>
        <v>204685</v>
      </c>
      <c r="D14" s="165">
        <f t="shared" ref="D14:N14" si="1">SUM(D9:D13)</f>
        <v>102559</v>
      </c>
      <c r="E14" s="165">
        <f t="shared" si="1"/>
        <v>389554</v>
      </c>
      <c r="F14" s="165">
        <f t="shared" si="1"/>
        <v>132117</v>
      </c>
      <c r="G14" s="165">
        <f t="shared" si="1"/>
        <v>93267</v>
      </c>
      <c r="H14" s="165">
        <f t="shared" si="1"/>
        <v>5102559</v>
      </c>
      <c r="I14" s="165">
        <f t="shared" si="1"/>
        <v>102559</v>
      </c>
      <c r="J14" s="165">
        <f t="shared" si="1"/>
        <v>102559</v>
      </c>
      <c r="K14" s="165">
        <f t="shared" si="1"/>
        <v>1434738</v>
      </c>
      <c r="L14" s="165">
        <f t="shared" si="1"/>
        <v>151823</v>
      </c>
      <c r="M14" s="165">
        <f t="shared" si="1"/>
        <v>1425892</v>
      </c>
      <c r="N14" s="165">
        <f t="shared" si="1"/>
        <v>3965893</v>
      </c>
      <c r="O14" s="74"/>
      <c r="P14" s="165">
        <f>SUM(P9:P12)</f>
        <v>13208205</v>
      </c>
    </row>
    <row r="15" spans="2:17">
      <c r="B15" s="71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</row>
    <row r="16" spans="2:17">
      <c r="B16" s="73" t="s">
        <v>358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f>-'Libreta Banco'!C40-'Libreta Banco'!C41-'Libreta Banco'!C42</f>
        <v>-2918970</v>
      </c>
      <c r="M16" s="75">
        <f>-'Libreta Banco'!C45-'Libreta Banco'!C48-'Libreta Banco'!C56-'Libreta Banco'!C58</f>
        <v>-2735155</v>
      </c>
      <c r="N16" s="75">
        <f>-'Libreta Banco'!C61-'Libreta Banco'!C67-'Libreta Banco'!C69</f>
        <v>-1114225</v>
      </c>
      <c r="O16" s="166"/>
      <c r="P16" s="236">
        <f>SUM(C16:N16)</f>
        <v>-6768350</v>
      </c>
      <c r="Q16" s="79"/>
    </row>
    <row r="17" spans="2:18">
      <c r="B17" s="73" t="s">
        <v>322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f>-'Libreta Banco'!C39</f>
        <v>-1717170</v>
      </c>
      <c r="M17" s="75">
        <f>-'Libreta Banco'!C49</f>
        <v>-1717170</v>
      </c>
      <c r="N17" s="75">
        <v>0</v>
      </c>
      <c r="O17" s="75">
        <v>0</v>
      </c>
      <c r="P17" s="236">
        <f>SUM(C17:N17)</f>
        <v>-3434340</v>
      </c>
      <c r="R17" s="74"/>
    </row>
    <row r="18" spans="2:18">
      <c r="B18" s="73" t="s">
        <v>359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/>
      <c r="P18" s="74"/>
      <c r="R18" s="74"/>
    </row>
    <row r="19" spans="2:18">
      <c r="B19" s="71" t="s">
        <v>95</v>
      </c>
      <c r="C19" s="76">
        <f>SUM(C16:C18)</f>
        <v>0</v>
      </c>
      <c r="D19" s="76">
        <f t="shared" ref="D19:N19" si="2">SUM(D16:D18)</f>
        <v>0</v>
      </c>
      <c r="E19" s="76">
        <f t="shared" si="2"/>
        <v>0</v>
      </c>
      <c r="F19" s="76">
        <f t="shared" si="2"/>
        <v>0</v>
      </c>
      <c r="G19" s="76">
        <f t="shared" si="2"/>
        <v>0</v>
      </c>
      <c r="H19" s="76">
        <f t="shared" si="2"/>
        <v>0</v>
      </c>
      <c r="I19" s="76">
        <f t="shared" si="2"/>
        <v>0</v>
      </c>
      <c r="J19" s="76">
        <f t="shared" si="2"/>
        <v>0</v>
      </c>
      <c r="K19" s="76">
        <f t="shared" si="2"/>
        <v>0</v>
      </c>
      <c r="L19" s="76">
        <f t="shared" si="2"/>
        <v>-4636140</v>
      </c>
      <c r="M19" s="76">
        <f t="shared" si="2"/>
        <v>-4452325</v>
      </c>
      <c r="N19" s="76">
        <f t="shared" si="2"/>
        <v>-1114225</v>
      </c>
      <c r="O19" s="75"/>
      <c r="P19" s="76">
        <f>SUM(P16:P18)</f>
        <v>-10202690</v>
      </c>
    </row>
    <row r="20" spans="2:18">
      <c r="B20" s="71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75"/>
      <c r="P20" s="166"/>
    </row>
    <row r="21" spans="2:18">
      <c r="B21" s="71" t="s">
        <v>96</v>
      </c>
      <c r="C21" s="76">
        <f t="shared" ref="C21:N21" si="3">+C14+C19</f>
        <v>204685</v>
      </c>
      <c r="D21" s="76">
        <f t="shared" si="3"/>
        <v>102559</v>
      </c>
      <c r="E21" s="76">
        <f t="shared" si="3"/>
        <v>389554</v>
      </c>
      <c r="F21" s="76">
        <f t="shared" si="3"/>
        <v>132117</v>
      </c>
      <c r="G21" s="76">
        <f t="shared" si="3"/>
        <v>93267</v>
      </c>
      <c r="H21" s="76">
        <f t="shared" si="3"/>
        <v>5102559</v>
      </c>
      <c r="I21" s="76">
        <f t="shared" si="3"/>
        <v>102559</v>
      </c>
      <c r="J21" s="76">
        <f t="shared" si="3"/>
        <v>102559</v>
      </c>
      <c r="K21" s="76">
        <f t="shared" si="3"/>
        <v>1434738</v>
      </c>
      <c r="L21" s="76">
        <f t="shared" si="3"/>
        <v>-4484317</v>
      </c>
      <c r="M21" s="76">
        <f t="shared" si="3"/>
        <v>-3026433</v>
      </c>
      <c r="N21" s="76">
        <f t="shared" si="3"/>
        <v>2851668</v>
      </c>
      <c r="O21" s="75"/>
      <c r="P21" s="76">
        <f>+P14+P19</f>
        <v>3005515</v>
      </c>
    </row>
    <row r="22" spans="2:18">
      <c r="B22" s="71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</row>
    <row r="23" spans="2:18">
      <c r="B23" s="17" t="s">
        <v>385</v>
      </c>
      <c r="C23" s="75">
        <f>-'Libreta Banco'!C6</f>
        <v>-500000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/>
      <c r="P23" s="74">
        <f>SUM(C23:N23)</f>
        <v>-500000</v>
      </c>
    </row>
    <row r="24" spans="2:18">
      <c r="B24" s="17" t="s">
        <v>386</v>
      </c>
      <c r="C24" s="75">
        <f>-'Libreta Banco'!C8</f>
        <v>-145114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/>
      <c r="P24" s="74">
        <f t="shared" ref="P24:P39" si="4">SUM(C24:N24)</f>
        <v>-145114</v>
      </c>
    </row>
    <row r="25" spans="2:18">
      <c r="B25" s="17" t="s">
        <v>363</v>
      </c>
      <c r="C25" s="75">
        <v>0</v>
      </c>
      <c r="D25" s="75">
        <f>-'Libreta Banco'!C13</f>
        <v>-81000</v>
      </c>
      <c r="E25" s="75">
        <v>0</v>
      </c>
      <c r="F25" s="75">
        <v>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/>
      <c r="P25" s="74">
        <f t="shared" si="4"/>
        <v>-81000</v>
      </c>
    </row>
    <row r="26" spans="2:18">
      <c r="B26" s="17" t="s">
        <v>362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/>
      <c r="P26" s="74">
        <f t="shared" si="4"/>
        <v>0</v>
      </c>
    </row>
    <row r="27" spans="2:18" hidden="1">
      <c r="B27" s="17" t="s">
        <v>122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/>
      <c r="P27" s="74">
        <f t="shared" si="4"/>
        <v>0</v>
      </c>
    </row>
    <row r="28" spans="2:18" hidden="1">
      <c r="B28" s="17" t="s">
        <v>134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/>
      <c r="P28" s="74">
        <f t="shared" si="4"/>
        <v>0</v>
      </c>
    </row>
    <row r="29" spans="2:18" hidden="1">
      <c r="B29" s="17" t="s">
        <v>138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  <c r="M29" s="75">
        <v>0</v>
      </c>
      <c r="N29" s="75">
        <v>0</v>
      </c>
      <c r="O29" s="75"/>
      <c r="P29" s="74">
        <f t="shared" si="4"/>
        <v>0</v>
      </c>
    </row>
    <row r="30" spans="2:18" hidden="1">
      <c r="B30" s="17" t="s">
        <v>143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/>
      <c r="P30" s="74">
        <f t="shared" si="4"/>
        <v>0</v>
      </c>
    </row>
    <row r="31" spans="2:18">
      <c r="B31" s="17" t="s">
        <v>97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  <c r="H31" s="75">
        <v>0</v>
      </c>
      <c r="I31" s="75">
        <v>0</v>
      </c>
      <c r="J31" s="75">
        <v>0</v>
      </c>
      <c r="K31" s="75">
        <v>0</v>
      </c>
      <c r="L31" s="75">
        <v>0</v>
      </c>
      <c r="M31" s="75">
        <v>0</v>
      </c>
      <c r="N31" s="75">
        <v>0</v>
      </c>
      <c r="O31" s="75"/>
      <c r="P31" s="74">
        <f t="shared" si="4"/>
        <v>0</v>
      </c>
    </row>
    <row r="32" spans="2:18">
      <c r="B32" s="69" t="s">
        <v>361</v>
      </c>
      <c r="C32" s="75">
        <v>0</v>
      </c>
      <c r="D32" s="75">
        <v>0</v>
      </c>
      <c r="E32" s="75">
        <v>0</v>
      </c>
      <c r="F32" s="75">
        <v>0</v>
      </c>
      <c r="G32" s="75">
        <v>0</v>
      </c>
      <c r="H32" s="75">
        <v>0</v>
      </c>
      <c r="I32" s="75">
        <v>0</v>
      </c>
      <c r="J32" s="75">
        <v>0</v>
      </c>
      <c r="K32" s="75">
        <v>0</v>
      </c>
      <c r="L32" s="75">
        <v>0</v>
      </c>
      <c r="M32" s="75">
        <v>0</v>
      </c>
      <c r="N32" s="75">
        <v>0</v>
      </c>
      <c r="O32" s="75"/>
      <c r="P32" s="74">
        <f t="shared" si="4"/>
        <v>0</v>
      </c>
    </row>
    <row r="33" spans="2:16">
      <c r="B33" s="69" t="s">
        <v>183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>
        <v>0</v>
      </c>
      <c r="O33" s="75"/>
      <c r="P33" s="74">
        <f t="shared" si="4"/>
        <v>0</v>
      </c>
    </row>
    <row r="34" spans="2:16">
      <c r="B34" s="17" t="s">
        <v>244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/>
      <c r="P34" s="74">
        <f t="shared" si="4"/>
        <v>0</v>
      </c>
    </row>
    <row r="35" spans="2:16">
      <c r="B35" s="17" t="s">
        <v>391</v>
      </c>
      <c r="C35" s="75">
        <f>-'Libreta Banco'!C11</f>
        <v>-40365</v>
      </c>
      <c r="D35" s="75">
        <f>-'Libreta Banco'!C14</f>
        <v>-40581</v>
      </c>
      <c r="E35" s="75">
        <f>-'Libreta Banco'!C17</f>
        <v>-40836</v>
      </c>
      <c r="F35" s="75">
        <f>-'Libreta Banco'!C20</f>
        <v>-40912</v>
      </c>
      <c r="G35" s="75">
        <f>-'Libreta Banco'!C23</f>
        <v>-41184</v>
      </c>
      <c r="H35" s="75">
        <f>-'Libreta Banco'!C26</f>
        <v>-41438</v>
      </c>
      <c r="I35" s="75">
        <f>-'Libreta Banco'!C28</f>
        <v>-41503</v>
      </c>
      <c r="J35" s="75">
        <f>-'Libreta Banco'!C32</f>
        <v>-41456</v>
      </c>
      <c r="K35" s="75">
        <f>-'Libreta Banco'!C36</f>
        <v>-41550</v>
      </c>
      <c r="L35" s="75">
        <f>-'Libreta Banco'!C43</f>
        <v>-41626</v>
      </c>
      <c r="M35" s="75">
        <f>-'Libreta Banco'!C59</f>
        <v>-41846</v>
      </c>
      <c r="N35" s="75">
        <f>-'Libreta Banco'!C73</f>
        <v>-42048</v>
      </c>
      <c r="O35" s="75"/>
      <c r="P35" s="74">
        <f t="shared" si="4"/>
        <v>-495345</v>
      </c>
    </row>
    <row r="36" spans="2:16">
      <c r="B36" s="17" t="s">
        <v>360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  <c r="H36" s="75">
        <v>0</v>
      </c>
      <c r="I36" s="75">
        <v>0</v>
      </c>
      <c r="J36" s="75">
        <v>0</v>
      </c>
      <c r="K36" s="75">
        <v>0</v>
      </c>
      <c r="L36" s="75">
        <v>0</v>
      </c>
      <c r="M36" s="75">
        <v>0</v>
      </c>
      <c r="N36" s="75">
        <v>0</v>
      </c>
      <c r="O36" s="75"/>
      <c r="P36" s="74">
        <f t="shared" si="4"/>
        <v>0</v>
      </c>
    </row>
    <row r="37" spans="2:16">
      <c r="B37" s="17" t="s">
        <v>390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  <c r="H37" s="75">
        <v>0</v>
      </c>
      <c r="I37" s="75">
        <v>0</v>
      </c>
      <c r="J37" s="75">
        <f>-'Libreta Banco'!C30-'Libreta Banco'!C31</f>
        <v>-252280</v>
      </c>
      <c r="K37" s="75">
        <v>0</v>
      </c>
      <c r="L37" s="75">
        <v>0</v>
      </c>
      <c r="M37" s="75">
        <v>0</v>
      </c>
      <c r="N37" s="75">
        <v>0</v>
      </c>
      <c r="O37" s="75"/>
      <c r="P37" s="74">
        <f t="shared" si="4"/>
        <v>-252280</v>
      </c>
    </row>
    <row r="38" spans="2:16">
      <c r="B38" s="17" t="s">
        <v>234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5">
        <v>0</v>
      </c>
      <c r="N38" s="75">
        <v>0</v>
      </c>
      <c r="O38" s="75"/>
      <c r="P38" s="74">
        <f t="shared" si="4"/>
        <v>0</v>
      </c>
    </row>
    <row r="39" spans="2:16">
      <c r="B39" s="17" t="s">
        <v>98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>
        <v>0</v>
      </c>
      <c r="O39" s="75"/>
      <c r="P39" s="74">
        <f t="shared" si="4"/>
        <v>0</v>
      </c>
    </row>
    <row r="40" spans="2:16">
      <c r="B40" s="71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4"/>
    </row>
    <row r="41" spans="2:16">
      <c r="B41" s="71" t="s">
        <v>99</v>
      </c>
      <c r="C41" s="76">
        <f>SUM(C23:C40)</f>
        <v>-685479</v>
      </c>
      <c r="D41" s="76">
        <f t="shared" ref="D41:N41" si="5">SUM(D23:D40)</f>
        <v>-121581</v>
      </c>
      <c r="E41" s="76">
        <f t="shared" si="5"/>
        <v>-40836</v>
      </c>
      <c r="F41" s="76">
        <f t="shared" si="5"/>
        <v>-40912</v>
      </c>
      <c r="G41" s="76">
        <f t="shared" si="5"/>
        <v>-41184</v>
      </c>
      <c r="H41" s="76">
        <f t="shared" si="5"/>
        <v>-41438</v>
      </c>
      <c r="I41" s="76">
        <f t="shared" si="5"/>
        <v>-41503</v>
      </c>
      <c r="J41" s="76">
        <f t="shared" si="5"/>
        <v>-293736</v>
      </c>
      <c r="K41" s="76">
        <f t="shared" si="5"/>
        <v>-41550</v>
      </c>
      <c r="L41" s="76">
        <f t="shared" si="5"/>
        <v>-41626</v>
      </c>
      <c r="M41" s="76">
        <f t="shared" si="5"/>
        <v>-41846</v>
      </c>
      <c r="N41" s="76">
        <f t="shared" si="5"/>
        <v>-42048</v>
      </c>
      <c r="O41" s="75"/>
      <c r="P41" s="76">
        <f>SUM(P23:P40)</f>
        <v>-1473739</v>
      </c>
    </row>
    <row r="42" spans="2:16">
      <c r="B42" s="71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</row>
    <row r="43" spans="2:16">
      <c r="B43" s="71" t="s">
        <v>100</v>
      </c>
      <c r="C43" s="76">
        <f t="shared" ref="C43:N43" si="6">+C21+C41</f>
        <v>-480794</v>
      </c>
      <c r="D43" s="76">
        <f t="shared" si="6"/>
        <v>-19022</v>
      </c>
      <c r="E43" s="76">
        <f t="shared" si="6"/>
        <v>348718</v>
      </c>
      <c r="F43" s="76">
        <f t="shared" si="6"/>
        <v>91205</v>
      </c>
      <c r="G43" s="76">
        <f t="shared" si="6"/>
        <v>52083</v>
      </c>
      <c r="H43" s="76">
        <f t="shared" si="6"/>
        <v>5061121</v>
      </c>
      <c r="I43" s="76">
        <f t="shared" si="6"/>
        <v>61056</v>
      </c>
      <c r="J43" s="76">
        <f t="shared" si="6"/>
        <v>-191177</v>
      </c>
      <c r="K43" s="76">
        <f t="shared" si="6"/>
        <v>1393188</v>
      </c>
      <c r="L43" s="76">
        <f t="shared" si="6"/>
        <v>-4525943</v>
      </c>
      <c r="M43" s="76">
        <f t="shared" si="6"/>
        <v>-3068279</v>
      </c>
      <c r="N43" s="76">
        <f t="shared" si="6"/>
        <v>2809620</v>
      </c>
      <c r="O43" s="75"/>
      <c r="P43" s="76">
        <f>+P21+P41</f>
        <v>1531776</v>
      </c>
    </row>
    <row r="44" spans="2:16">
      <c r="B44" s="73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</row>
    <row r="45" spans="2:16">
      <c r="B45" s="73" t="s">
        <v>152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  <c r="H45" s="75">
        <v>0</v>
      </c>
      <c r="I45" s="75">
        <v>0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/>
      <c r="P45" s="74">
        <f>SUM(C45:N45)</f>
        <v>0</v>
      </c>
    </row>
    <row r="46" spans="2:16">
      <c r="B46" s="73" t="s">
        <v>101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  <c r="H46" s="75">
        <v>0</v>
      </c>
      <c r="I46" s="75">
        <v>0</v>
      </c>
      <c r="J46" s="75">
        <v>0</v>
      </c>
      <c r="K46" s="75">
        <v>0</v>
      </c>
      <c r="L46" s="75">
        <v>0</v>
      </c>
      <c r="M46" s="75">
        <v>0</v>
      </c>
      <c r="N46" s="75">
        <v>0</v>
      </c>
      <c r="O46" s="75"/>
      <c r="P46" s="74">
        <f>SUM(C46:N46)</f>
        <v>0</v>
      </c>
    </row>
    <row r="47" spans="2:16">
      <c r="B47" s="73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4"/>
    </row>
    <row r="48" spans="2:16">
      <c r="B48" s="71" t="s">
        <v>31</v>
      </c>
      <c r="C48" s="76">
        <f t="shared" ref="C48:M48" si="7">SUM(C45:C47)</f>
        <v>0</v>
      </c>
      <c r="D48" s="76">
        <f t="shared" si="7"/>
        <v>0</v>
      </c>
      <c r="E48" s="76">
        <f t="shared" si="7"/>
        <v>0</v>
      </c>
      <c r="F48" s="76">
        <f t="shared" si="7"/>
        <v>0</v>
      </c>
      <c r="G48" s="76">
        <f t="shared" si="7"/>
        <v>0</v>
      </c>
      <c r="H48" s="76">
        <f>SUM(H45:H47)</f>
        <v>0</v>
      </c>
      <c r="I48" s="76">
        <f>SUM(I45:I47)</f>
        <v>0</v>
      </c>
      <c r="J48" s="76">
        <f>SUM(J45:J47)</f>
        <v>0</v>
      </c>
      <c r="K48" s="76">
        <f t="shared" si="7"/>
        <v>0</v>
      </c>
      <c r="L48" s="76">
        <f t="shared" si="7"/>
        <v>0</v>
      </c>
      <c r="M48" s="76">
        <f t="shared" si="7"/>
        <v>0</v>
      </c>
      <c r="N48" s="76">
        <f>SUM(N45:N47)</f>
        <v>0</v>
      </c>
      <c r="O48" s="75"/>
      <c r="P48" s="76">
        <f>SUM(P45:P47)</f>
        <v>0</v>
      </c>
    </row>
    <row r="49" spans="2:16">
      <c r="B49" s="71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166"/>
    </row>
    <row r="50" spans="2:16">
      <c r="B50" s="17" t="s">
        <v>231</v>
      </c>
      <c r="C50" s="75">
        <v>0</v>
      </c>
      <c r="D50" s="75">
        <v>0</v>
      </c>
      <c r="E50" s="75">
        <v>0</v>
      </c>
      <c r="F50" s="75">
        <v>0</v>
      </c>
      <c r="G50" s="75">
        <v>0</v>
      </c>
      <c r="H50" s="75">
        <v>0</v>
      </c>
      <c r="I50" s="75">
        <v>0</v>
      </c>
      <c r="J50" s="75">
        <v>0</v>
      </c>
      <c r="K50" s="75">
        <v>0</v>
      </c>
      <c r="L50" s="75">
        <v>0</v>
      </c>
      <c r="M50" s="75">
        <v>0</v>
      </c>
      <c r="N50" s="75">
        <v>0</v>
      </c>
      <c r="O50" s="75"/>
      <c r="P50" s="74">
        <f>SUM(C50:N50)</f>
        <v>0</v>
      </c>
    </row>
    <row r="51" spans="2:16">
      <c r="B51" s="71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</row>
    <row r="52" spans="2:16">
      <c r="B52" s="71" t="s">
        <v>232</v>
      </c>
      <c r="C52" s="76">
        <f t="shared" ref="C52:N52" si="8">SUM(C50:C50)</f>
        <v>0</v>
      </c>
      <c r="D52" s="76">
        <f t="shared" si="8"/>
        <v>0</v>
      </c>
      <c r="E52" s="76">
        <f t="shared" si="8"/>
        <v>0</v>
      </c>
      <c r="F52" s="76">
        <f t="shared" si="8"/>
        <v>0</v>
      </c>
      <c r="G52" s="76">
        <f t="shared" si="8"/>
        <v>0</v>
      </c>
      <c r="H52" s="76">
        <f>SUM(H50:H50)</f>
        <v>0</v>
      </c>
      <c r="I52" s="76">
        <f>SUM(I50:I50)</f>
        <v>0</v>
      </c>
      <c r="J52" s="76">
        <f t="shared" si="8"/>
        <v>0</v>
      </c>
      <c r="K52" s="76">
        <f t="shared" si="8"/>
        <v>0</v>
      </c>
      <c r="L52" s="76">
        <f t="shared" si="8"/>
        <v>0</v>
      </c>
      <c r="M52" s="76">
        <f t="shared" si="8"/>
        <v>0</v>
      </c>
      <c r="N52" s="76">
        <f t="shared" si="8"/>
        <v>0</v>
      </c>
      <c r="O52" s="75"/>
      <c r="P52" s="76">
        <f>SUM(P50:P51)</f>
        <v>0</v>
      </c>
    </row>
    <row r="53" spans="2:16">
      <c r="B53" s="71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166"/>
    </row>
    <row r="54" spans="2:16">
      <c r="B54" s="73" t="s">
        <v>20</v>
      </c>
      <c r="C54" s="75">
        <f>-'Libreta Banco'!C9-'Libreta Banco'!C10</f>
        <v>-104</v>
      </c>
      <c r="D54" s="75">
        <v>0</v>
      </c>
      <c r="E54" s="75">
        <v>0</v>
      </c>
      <c r="F54" s="75">
        <v>0</v>
      </c>
      <c r="G54" s="75">
        <v>0</v>
      </c>
      <c r="H54" s="75">
        <v>0</v>
      </c>
      <c r="I54" s="75">
        <v>0</v>
      </c>
      <c r="J54" s="75">
        <v>0</v>
      </c>
      <c r="K54" s="75">
        <v>0</v>
      </c>
      <c r="L54" s="75">
        <v>0</v>
      </c>
      <c r="M54" s="75">
        <v>0</v>
      </c>
      <c r="N54" s="75">
        <v>0</v>
      </c>
      <c r="O54" s="75"/>
      <c r="P54" s="74">
        <f>SUM(C54:N54)</f>
        <v>-104</v>
      </c>
    </row>
    <row r="55" spans="2:16">
      <c r="B55" s="73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4"/>
    </row>
    <row r="56" spans="2:16">
      <c r="B56" s="71" t="s">
        <v>102</v>
      </c>
      <c r="C56" s="77">
        <f t="shared" ref="C56:N56" si="9">SUM(C54:C55)</f>
        <v>-104</v>
      </c>
      <c r="D56" s="77">
        <f t="shared" si="9"/>
        <v>0</v>
      </c>
      <c r="E56" s="77">
        <f t="shared" si="9"/>
        <v>0</v>
      </c>
      <c r="F56" s="77">
        <f t="shared" si="9"/>
        <v>0</v>
      </c>
      <c r="G56" s="77">
        <f t="shared" si="9"/>
        <v>0</v>
      </c>
      <c r="H56" s="77">
        <f t="shared" si="9"/>
        <v>0</v>
      </c>
      <c r="I56" s="77">
        <f t="shared" si="9"/>
        <v>0</v>
      </c>
      <c r="J56" s="77">
        <f t="shared" si="9"/>
        <v>0</v>
      </c>
      <c r="K56" s="77">
        <f t="shared" si="9"/>
        <v>0</v>
      </c>
      <c r="L56" s="77">
        <f t="shared" si="9"/>
        <v>0</v>
      </c>
      <c r="M56" s="77">
        <f t="shared" si="9"/>
        <v>0</v>
      </c>
      <c r="N56" s="77">
        <f t="shared" si="9"/>
        <v>0</v>
      </c>
      <c r="O56" s="75"/>
      <c r="P56" s="77">
        <f>SUM(P54:P55)</f>
        <v>-104</v>
      </c>
    </row>
    <row r="57" spans="2:16">
      <c r="B57" s="73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4"/>
    </row>
    <row r="58" spans="2:16">
      <c r="B58" s="73" t="s">
        <v>103</v>
      </c>
      <c r="C58" s="75">
        <v>0</v>
      </c>
      <c r="D58" s="75">
        <v>0</v>
      </c>
      <c r="E58" s="75">
        <v>0</v>
      </c>
      <c r="F58" s="75">
        <v>0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/>
      <c r="P58" s="74">
        <f>SUM(C58:N58)</f>
        <v>0</v>
      </c>
    </row>
    <row r="59" spans="2:16">
      <c r="B59" s="73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4"/>
    </row>
    <row r="60" spans="2:16">
      <c r="B60" s="71" t="s">
        <v>104</v>
      </c>
      <c r="C60" s="77">
        <f t="shared" ref="C60:N60" si="10">SUM(C58:C59)</f>
        <v>0</v>
      </c>
      <c r="D60" s="77">
        <f t="shared" si="10"/>
        <v>0</v>
      </c>
      <c r="E60" s="77">
        <f t="shared" si="10"/>
        <v>0</v>
      </c>
      <c r="F60" s="77">
        <f t="shared" si="10"/>
        <v>0</v>
      </c>
      <c r="G60" s="77">
        <f t="shared" si="10"/>
        <v>0</v>
      </c>
      <c r="H60" s="77">
        <f>SUM(H58:H59)</f>
        <v>0</v>
      </c>
      <c r="I60" s="77">
        <f>SUM(I58:I59)</f>
        <v>0</v>
      </c>
      <c r="J60" s="77">
        <f t="shared" si="10"/>
        <v>0</v>
      </c>
      <c r="K60" s="77">
        <f t="shared" si="10"/>
        <v>0</v>
      </c>
      <c r="L60" s="77">
        <f t="shared" si="10"/>
        <v>0</v>
      </c>
      <c r="M60" s="77">
        <f t="shared" si="10"/>
        <v>0</v>
      </c>
      <c r="N60" s="77">
        <f t="shared" si="10"/>
        <v>0</v>
      </c>
      <c r="O60" s="75"/>
      <c r="P60" s="77">
        <f>SUM(P58:P59)</f>
        <v>0</v>
      </c>
    </row>
    <row r="61" spans="2:16">
      <c r="B61" s="73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</row>
    <row r="62" spans="2:16">
      <c r="B62" s="73" t="s">
        <v>105</v>
      </c>
      <c r="C62" s="75">
        <v>0</v>
      </c>
      <c r="D62" s="75">
        <v>0</v>
      </c>
      <c r="E62" s="75">
        <v>0</v>
      </c>
      <c r="F62" s="75">
        <v>0</v>
      </c>
      <c r="G62" s="75">
        <v>0</v>
      </c>
      <c r="H62" s="75">
        <v>0</v>
      </c>
      <c r="I62" s="75">
        <v>0</v>
      </c>
      <c r="J62" s="75">
        <v>0</v>
      </c>
      <c r="K62" s="75">
        <v>0</v>
      </c>
      <c r="L62" s="75">
        <v>0</v>
      </c>
      <c r="M62" s="75">
        <v>0</v>
      </c>
      <c r="N62" s="75">
        <v>0</v>
      </c>
      <c r="O62" s="75"/>
      <c r="P62" s="74">
        <f>SUM(C62:N62)</f>
        <v>0</v>
      </c>
    </row>
    <row r="63" spans="2:16">
      <c r="B63" s="73" t="s">
        <v>106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  <c r="H63" s="75">
        <v>0</v>
      </c>
      <c r="I63" s="75">
        <v>0</v>
      </c>
      <c r="J63" s="75">
        <v>0</v>
      </c>
      <c r="K63" s="75">
        <v>0</v>
      </c>
      <c r="L63" s="75">
        <v>0</v>
      </c>
      <c r="M63" s="75">
        <v>0</v>
      </c>
      <c r="N63" s="75">
        <v>0</v>
      </c>
      <c r="O63" s="75"/>
      <c r="P63" s="74">
        <f t="shared" ref="P63:P64" si="11">SUM(C63:N63)</f>
        <v>0</v>
      </c>
    </row>
    <row r="64" spans="2:16">
      <c r="B64" s="73" t="s">
        <v>107</v>
      </c>
      <c r="C64" s="75">
        <v>0</v>
      </c>
      <c r="D64" s="75">
        <v>0</v>
      </c>
      <c r="E64" s="75">
        <v>0</v>
      </c>
      <c r="F64" s="75">
        <v>0</v>
      </c>
      <c r="G64" s="75">
        <v>0</v>
      </c>
      <c r="H64" s="75">
        <v>0</v>
      </c>
      <c r="I64" s="75">
        <v>0</v>
      </c>
      <c r="J64" s="75">
        <v>0</v>
      </c>
      <c r="K64" s="75">
        <v>0</v>
      </c>
      <c r="L64" s="75">
        <v>0</v>
      </c>
      <c r="M64" s="75">
        <v>0</v>
      </c>
      <c r="N64" s="75">
        <v>0</v>
      </c>
      <c r="O64" s="75"/>
      <c r="P64" s="74">
        <f t="shared" si="11"/>
        <v>0</v>
      </c>
    </row>
    <row r="65" spans="2:18">
      <c r="B65" s="73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</row>
    <row r="66" spans="2:18">
      <c r="B66" s="71" t="s">
        <v>108</v>
      </c>
      <c r="C66" s="76">
        <f t="shared" ref="C66:N66" si="12">SUM(C62:C64)</f>
        <v>0</v>
      </c>
      <c r="D66" s="76">
        <f t="shared" si="12"/>
        <v>0</v>
      </c>
      <c r="E66" s="76">
        <f t="shared" si="12"/>
        <v>0</v>
      </c>
      <c r="F66" s="76">
        <f t="shared" si="12"/>
        <v>0</v>
      </c>
      <c r="G66" s="76">
        <f t="shared" si="12"/>
        <v>0</v>
      </c>
      <c r="H66" s="76">
        <f t="shared" si="12"/>
        <v>0</v>
      </c>
      <c r="I66" s="76">
        <f t="shared" si="12"/>
        <v>0</v>
      </c>
      <c r="J66" s="76">
        <f t="shared" si="12"/>
        <v>0</v>
      </c>
      <c r="K66" s="76">
        <f t="shared" si="12"/>
        <v>0</v>
      </c>
      <c r="L66" s="76">
        <f t="shared" si="12"/>
        <v>0</v>
      </c>
      <c r="M66" s="76">
        <f t="shared" si="12"/>
        <v>0</v>
      </c>
      <c r="N66" s="76">
        <f t="shared" si="12"/>
        <v>0</v>
      </c>
      <c r="O66" s="75"/>
      <c r="P66" s="76">
        <f>SUM(P62:P64)</f>
        <v>0</v>
      </c>
    </row>
    <row r="67" spans="2:18">
      <c r="B67" s="71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</row>
    <row r="68" spans="2:18">
      <c r="B68" s="71" t="s">
        <v>109</v>
      </c>
      <c r="C68" s="76">
        <f t="shared" ref="C68:N68" si="13">+C48+C52+C56+C60+C66</f>
        <v>-104</v>
      </c>
      <c r="D68" s="76">
        <f t="shared" si="13"/>
        <v>0</v>
      </c>
      <c r="E68" s="76">
        <f t="shared" si="13"/>
        <v>0</v>
      </c>
      <c r="F68" s="76">
        <f t="shared" si="13"/>
        <v>0</v>
      </c>
      <c r="G68" s="76">
        <f t="shared" si="13"/>
        <v>0</v>
      </c>
      <c r="H68" s="76">
        <f t="shared" si="13"/>
        <v>0</v>
      </c>
      <c r="I68" s="76">
        <f t="shared" si="13"/>
        <v>0</v>
      </c>
      <c r="J68" s="76">
        <f t="shared" si="13"/>
        <v>0</v>
      </c>
      <c r="K68" s="76">
        <f t="shared" si="13"/>
        <v>0</v>
      </c>
      <c r="L68" s="76">
        <f t="shared" si="13"/>
        <v>0</v>
      </c>
      <c r="M68" s="76">
        <f t="shared" si="13"/>
        <v>0</v>
      </c>
      <c r="N68" s="76">
        <f t="shared" si="13"/>
        <v>0</v>
      </c>
      <c r="O68" s="75"/>
      <c r="P68" s="76">
        <f>+P48+P52+P56+P60+P66</f>
        <v>-104</v>
      </c>
    </row>
    <row r="69" spans="2:18">
      <c r="B69" s="71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166"/>
    </row>
    <row r="70" spans="2:18">
      <c r="B70" s="71" t="s">
        <v>110</v>
      </c>
      <c r="C70" s="76">
        <f t="shared" ref="C70:N70" si="14">+C43+C68</f>
        <v>-480898</v>
      </c>
      <c r="D70" s="76">
        <f t="shared" si="14"/>
        <v>-19022</v>
      </c>
      <c r="E70" s="76">
        <f t="shared" si="14"/>
        <v>348718</v>
      </c>
      <c r="F70" s="76">
        <f t="shared" si="14"/>
        <v>91205</v>
      </c>
      <c r="G70" s="76">
        <f t="shared" si="14"/>
        <v>52083</v>
      </c>
      <c r="H70" s="76">
        <f t="shared" si="14"/>
        <v>5061121</v>
      </c>
      <c r="I70" s="76">
        <f t="shared" si="14"/>
        <v>61056</v>
      </c>
      <c r="J70" s="76">
        <f t="shared" si="14"/>
        <v>-191177</v>
      </c>
      <c r="K70" s="76">
        <f t="shared" si="14"/>
        <v>1393188</v>
      </c>
      <c r="L70" s="76">
        <f t="shared" si="14"/>
        <v>-4525943</v>
      </c>
      <c r="M70" s="76">
        <f t="shared" si="14"/>
        <v>-3068279</v>
      </c>
      <c r="N70" s="76">
        <f t="shared" si="14"/>
        <v>2809620</v>
      </c>
      <c r="O70" s="75"/>
      <c r="P70" s="76">
        <f>+P43+P68</f>
        <v>1531672</v>
      </c>
    </row>
    <row r="71" spans="2:18">
      <c r="B71" s="71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166"/>
      <c r="R71" s="78"/>
    </row>
    <row r="72" spans="2:18">
      <c r="B72" s="17" t="s">
        <v>111</v>
      </c>
      <c r="C72" s="75">
        <v>0</v>
      </c>
      <c r="D72" s="75">
        <v>0</v>
      </c>
      <c r="E72" s="75">
        <v>0</v>
      </c>
      <c r="F72" s="75">
        <v>0</v>
      </c>
      <c r="G72" s="75">
        <v>0</v>
      </c>
      <c r="H72" s="75">
        <v>0</v>
      </c>
      <c r="I72" s="75">
        <v>0</v>
      </c>
      <c r="J72" s="75">
        <v>0</v>
      </c>
      <c r="K72" s="75">
        <v>0</v>
      </c>
      <c r="L72" s="75">
        <v>0</v>
      </c>
      <c r="M72" s="75">
        <v>0</v>
      </c>
      <c r="N72" s="75">
        <v>0</v>
      </c>
      <c r="O72" s="75"/>
      <c r="P72" s="75">
        <f>SUM(C72:N72)</f>
        <v>0</v>
      </c>
      <c r="R72" s="78"/>
    </row>
    <row r="73" spans="2:18">
      <c r="B73" s="17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R73" s="78"/>
    </row>
    <row r="74" spans="2:18">
      <c r="B74" s="71" t="s">
        <v>32</v>
      </c>
      <c r="C74" s="76">
        <f t="shared" ref="C74:N74" si="15">SUM(C72:C73)</f>
        <v>0</v>
      </c>
      <c r="D74" s="76">
        <f t="shared" si="15"/>
        <v>0</v>
      </c>
      <c r="E74" s="76">
        <f t="shared" si="15"/>
        <v>0</v>
      </c>
      <c r="F74" s="76">
        <f t="shared" si="15"/>
        <v>0</v>
      </c>
      <c r="G74" s="76">
        <f t="shared" si="15"/>
        <v>0</v>
      </c>
      <c r="H74" s="76">
        <f>SUM(H72:H73)</f>
        <v>0</v>
      </c>
      <c r="I74" s="76">
        <f>SUM(I72:I73)</f>
        <v>0</v>
      </c>
      <c r="J74" s="76">
        <f t="shared" si="15"/>
        <v>0</v>
      </c>
      <c r="K74" s="76">
        <f t="shared" si="15"/>
        <v>0</v>
      </c>
      <c r="L74" s="76">
        <f t="shared" si="15"/>
        <v>0</v>
      </c>
      <c r="M74" s="76">
        <f t="shared" si="15"/>
        <v>0</v>
      </c>
      <c r="N74" s="76">
        <f t="shared" si="15"/>
        <v>0</v>
      </c>
      <c r="O74" s="75"/>
      <c r="P74" s="76">
        <f>+P72</f>
        <v>0</v>
      </c>
    </row>
    <row r="75" spans="2:18">
      <c r="B75" s="71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</row>
    <row r="76" spans="2:18">
      <c r="B76" s="71" t="s">
        <v>182</v>
      </c>
      <c r="C76" s="76">
        <f t="shared" ref="C76:N76" si="16">+C70+C74</f>
        <v>-480898</v>
      </c>
      <c r="D76" s="76">
        <f t="shared" si="16"/>
        <v>-19022</v>
      </c>
      <c r="E76" s="76">
        <f t="shared" si="16"/>
        <v>348718</v>
      </c>
      <c r="F76" s="76">
        <f t="shared" si="16"/>
        <v>91205</v>
      </c>
      <c r="G76" s="76">
        <f t="shared" si="16"/>
        <v>52083</v>
      </c>
      <c r="H76" s="76">
        <f>+H70+H74</f>
        <v>5061121</v>
      </c>
      <c r="I76" s="76">
        <f>+I70+I74</f>
        <v>61056</v>
      </c>
      <c r="J76" s="76">
        <f t="shared" si="16"/>
        <v>-191177</v>
      </c>
      <c r="K76" s="76">
        <f t="shared" si="16"/>
        <v>1393188</v>
      </c>
      <c r="L76" s="76">
        <f t="shared" si="16"/>
        <v>-4525943</v>
      </c>
      <c r="M76" s="76">
        <f t="shared" si="16"/>
        <v>-3068279</v>
      </c>
      <c r="N76" s="76">
        <f t="shared" si="16"/>
        <v>2809620</v>
      </c>
      <c r="O76" s="75"/>
      <c r="P76" s="76">
        <f>+P70+P74</f>
        <v>1531672</v>
      </c>
    </row>
    <row r="77" spans="2:18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</row>
    <row r="78" spans="2:18">
      <c r="B78" s="71" t="s">
        <v>240</v>
      </c>
      <c r="C78" s="76">
        <f>+C76</f>
        <v>-480898</v>
      </c>
      <c r="D78" s="76">
        <f>+C78+D76</f>
        <v>-499920</v>
      </c>
      <c r="E78" s="76">
        <f t="shared" ref="E78:M78" si="17">+D78+E76</f>
        <v>-151202</v>
      </c>
      <c r="F78" s="76">
        <f t="shared" si="17"/>
        <v>-59997</v>
      </c>
      <c r="G78" s="76">
        <f t="shared" si="17"/>
        <v>-7914</v>
      </c>
      <c r="H78" s="76">
        <f>+G78+H76</f>
        <v>5053207</v>
      </c>
      <c r="I78" s="76">
        <f>+H78+I76+H85</f>
        <v>5114263</v>
      </c>
      <c r="J78" s="76">
        <f t="shared" si="17"/>
        <v>4923086</v>
      </c>
      <c r="K78" s="76">
        <f t="shared" si="17"/>
        <v>6316274</v>
      </c>
      <c r="L78" s="76">
        <f t="shared" si="17"/>
        <v>1790331</v>
      </c>
      <c r="M78" s="76">
        <f t="shared" si="17"/>
        <v>-1277948</v>
      </c>
      <c r="N78" s="76">
        <f>+M78+N76</f>
        <v>1531672</v>
      </c>
      <c r="O78" s="78"/>
      <c r="P78" s="76">
        <f>+N78</f>
        <v>1531672</v>
      </c>
    </row>
    <row r="79" spans="2:18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</row>
    <row r="80" spans="2:18">
      <c r="B80" s="79" t="s">
        <v>184</v>
      </c>
      <c r="C80" s="76">
        <f>+'Balance General $'!N77-'U-Base de Resultados'!C78</f>
        <v>480898</v>
      </c>
      <c r="D80" s="76">
        <f>+'Balance General $'!M77-'U-Base de Resultados'!D78</f>
        <v>499920</v>
      </c>
      <c r="E80" s="76">
        <f>+'Balance General $'!L77-'U-Base de Resultados'!E78</f>
        <v>151202</v>
      </c>
      <c r="F80" s="76">
        <f>+'Balance General $'!K77-'U-Base de Resultados'!F78</f>
        <v>59997</v>
      </c>
      <c r="G80" s="76">
        <f>+'Balance General $'!J77-'U-Base de Resultados'!G78</f>
        <v>7914</v>
      </c>
      <c r="H80" s="76">
        <f>+'Balance General $'!I77-'U-Base de Resultados'!H78</f>
        <v>-5053207</v>
      </c>
      <c r="I80" s="76">
        <f>+'Balance General $'!H77-'U-Base de Resultados'!I78</f>
        <v>-5114263</v>
      </c>
      <c r="J80" s="76">
        <f>+'Balance General $'!G77-'U-Base de Resultados'!J78</f>
        <v>-4923086</v>
      </c>
      <c r="K80" s="76">
        <f>+'Balance General $'!F77-'U-Base de Resultados'!K78</f>
        <v>-6316274</v>
      </c>
      <c r="L80" s="76">
        <f>+'Balance General $'!E77-'U-Base de Resultados'!L78</f>
        <v>-1790331</v>
      </c>
      <c r="M80" s="76">
        <f>+'Balance General $'!D77-'U-Base de Resultados'!M78</f>
        <v>1277948</v>
      </c>
      <c r="N80" s="76">
        <f>+'Balance General $'!C77-'U-Base de Resultados'!N78</f>
        <v>0</v>
      </c>
      <c r="O80" s="78"/>
      <c r="P80" s="76">
        <f>+P78-P76</f>
        <v>0</v>
      </c>
    </row>
    <row r="81" spans="3:16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</row>
    <row r="82" spans="3:16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</row>
    <row r="83" spans="3:16">
      <c r="C83" s="78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78"/>
      <c r="O83" s="78"/>
    </row>
    <row r="84" spans="3:16">
      <c r="C84" s="78"/>
      <c r="D84" s="167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</row>
    <row r="85" spans="3:16">
      <c r="C85" s="78"/>
      <c r="D85" s="167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</row>
    <row r="86" spans="3:16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</row>
    <row r="87" spans="3:16">
      <c r="N87" s="74"/>
    </row>
  </sheetData>
  <mergeCells count="3">
    <mergeCell ref="B3:Q3"/>
    <mergeCell ref="B4:Q4"/>
    <mergeCell ref="B2:P2"/>
  </mergeCells>
  <phoneticPr fontId="0" type="noConversion"/>
  <pageMargins left="0.75" right="0.75" top="0.19" bottom="0.19" header="0" footer="0"/>
  <pageSetup scale="5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5C52-EB24-4C8B-A859-6EAD1F450EA7}">
  <sheetPr>
    <tabColor rgb="FF92D050"/>
  </sheetPr>
  <dimension ref="A1:O95"/>
  <sheetViews>
    <sheetView workbookViewId="0">
      <selection activeCell="A61" activeCellId="1" sqref="A45 A61"/>
    </sheetView>
  </sheetViews>
  <sheetFormatPr baseColWidth="10" defaultColWidth="12.6640625" defaultRowHeight="13.2"/>
  <cols>
    <col min="1" max="1" width="13.44140625" bestFit="1" customWidth="1"/>
    <col min="2" max="2" width="3.33203125" bestFit="1" customWidth="1"/>
    <col min="6" max="6" width="56.44140625" customWidth="1"/>
    <col min="7" max="7" width="35.88671875" bestFit="1" customWidth="1"/>
    <col min="13" max="13" width="13.33203125" bestFit="1" customWidth="1"/>
  </cols>
  <sheetData>
    <row r="1" spans="1:15">
      <c r="A1" s="495" t="s">
        <v>364</v>
      </c>
      <c r="B1" s="495"/>
      <c r="C1" s="495"/>
      <c r="D1" s="495"/>
      <c r="E1" s="495"/>
      <c r="F1" s="495"/>
      <c r="G1" s="495"/>
    </row>
    <row r="2" spans="1:15">
      <c r="A2" s="496" t="s">
        <v>365</v>
      </c>
      <c r="B2" s="496"/>
      <c r="C2" s="496"/>
      <c r="D2" s="496"/>
      <c r="E2" s="496"/>
      <c r="F2" s="496"/>
      <c r="G2" s="496"/>
    </row>
    <row r="3" spans="1:15" ht="15.6">
      <c r="A3" s="410" t="s">
        <v>51</v>
      </c>
      <c r="B3" s="410" t="s">
        <v>154</v>
      </c>
      <c r="C3" s="410" t="s">
        <v>289</v>
      </c>
      <c r="D3" s="410" t="s">
        <v>286</v>
      </c>
      <c r="E3" s="410" t="s">
        <v>159</v>
      </c>
      <c r="F3" s="437" t="s">
        <v>284</v>
      </c>
      <c r="G3" s="450"/>
      <c r="H3" s="142"/>
      <c r="I3" s="407"/>
      <c r="J3" s="407"/>
      <c r="K3" s="407"/>
      <c r="L3" s="407"/>
      <c r="M3" s="407"/>
      <c r="N3" s="407"/>
      <c r="O3" s="407"/>
    </row>
    <row r="4" spans="1:15" ht="15.6">
      <c r="A4" s="411" t="s">
        <v>160</v>
      </c>
      <c r="B4" s="412">
        <v>1</v>
      </c>
      <c r="C4" s="413"/>
      <c r="D4" s="413">
        <v>92834</v>
      </c>
      <c r="E4" s="413">
        <f>+D4</f>
        <v>92834</v>
      </c>
      <c r="F4" s="438" t="s">
        <v>285</v>
      </c>
      <c r="G4" s="450"/>
      <c r="H4" s="142"/>
      <c r="I4" s="407"/>
      <c r="J4" s="407"/>
      <c r="K4" s="407"/>
      <c r="L4" s="407"/>
      <c r="M4" s="407"/>
      <c r="N4" s="407"/>
      <c r="O4" s="407"/>
    </row>
    <row r="5" spans="1:15" ht="15.6">
      <c r="A5" s="470">
        <v>2023</v>
      </c>
      <c r="B5" s="412">
        <v>3</v>
      </c>
      <c r="C5" s="413"/>
      <c r="D5" s="413">
        <v>500000</v>
      </c>
      <c r="E5" s="413">
        <f>+E4-C5+D5</f>
        <v>592834</v>
      </c>
      <c r="F5" s="439" t="s">
        <v>287</v>
      </c>
      <c r="G5" s="450" t="s">
        <v>288</v>
      </c>
      <c r="H5" s="142"/>
      <c r="I5" s="407"/>
      <c r="J5" s="407"/>
      <c r="K5" s="407"/>
      <c r="L5" s="407"/>
      <c r="M5" s="407"/>
      <c r="N5" s="407"/>
      <c r="O5" s="407"/>
    </row>
    <row r="6" spans="1:15" ht="15.6">
      <c r="A6" s="411"/>
      <c r="B6" s="412">
        <v>3</v>
      </c>
      <c r="C6" s="413">
        <v>500000</v>
      </c>
      <c r="D6" s="413"/>
      <c r="E6" s="413">
        <f t="shared" ref="E6:E69" si="0">+E5-C6+D6</f>
        <v>92834</v>
      </c>
      <c r="F6" s="439" t="s">
        <v>290</v>
      </c>
      <c r="G6" s="450" t="s">
        <v>291</v>
      </c>
      <c r="H6" s="142"/>
      <c r="I6" s="407"/>
      <c r="J6" s="407"/>
      <c r="K6" s="407"/>
      <c r="L6" s="407"/>
      <c r="M6" s="407"/>
      <c r="N6" s="407"/>
      <c r="O6" s="407"/>
    </row>
    <row r="7" spans="1:15" ht="15.6">
      <c r="A7" s="414"/>
      <c r="B7" s="415">
        <v>4</v>
      </c>
      <c r="C7" s="413"/>
      <c r="D7" s="416">
        <v>111851</v>
      </c>
      <c r="E7" s="413">
        <f t="shared" si="0"/>
        <v>204685</v>
      </c>
      <c r="F7" s="440" t="s">
        <v>292</v>
      </c>
      <c r="G7" s="451" t="s">
        <v>293</v>
      </c>
      <c r="H7" s="142"/>
      <c r="I7" s="407"/>
      <c r="J7" s="407"/>
      <c r="K7" s="407"/>
      <c r="L7" s="407"/>
      <c r="M7" s="407"/>
      <c r="N7" s="407"/>
      <c r="O7" s="407"/>
    </row>
    <row r="8" spans="1:15" ht="15.6">
      <c r="A8" s="414"/>
      <c r="B8" s="415">
        <v>4</v>
      </c>
      <c r="C8" s="413">
        <v>145114</v>
      </c>
      <c r="D8" s="413"/>
      <c r="E8" s="413">
        <f t="shared" si="0"/>
        <v>59571</v>
      </c>
      <c r="F8" s="438" t="s">
        <v>295</v>
      </c>
      <c r="G8" s="452" t="s">
        <v>291</v>
      </c>
      <c r="H8" s="142"/>
      <c r="I8" s="407"/>
      <c r="J8" s="407"/>
      <c r="K8" s="407"/>
      <c r="L8" s="407"/>
      <c r="M8" s="407"/>
      <c r="N8" s="407"/>
      <c r="O8" s="407"/>
    </row>
    <row r="9" spans="1:15" ht="15.6">
      <c r="A9" s="411"/>
      <c r="B9" s="412">
        <v>4</v>
      </c>
      <c r="C9" s="413">
        <v>93</v>
      </c>
      <c r="D9" s="417"/>
      <c r="E9" s="413">
        <f t="shared" si="0"/>
        <v>59478</v>
      </c>
      <c r="F9" s="441" t="s">
        <v>297</v>
      </c>
      <c r="G9" s="453" t="s">
        <v>298</v>
      </c>
      <c r="H9" s="142"/>
      <c r="I9" s="407"/>
      <c r="J9" s="407"/>
      <c r="K9" s="407"/>
      <c r="L9" s="407"/>
      <c r="M9" s="407"/>
      <c r="N9" s="407"/>
      <c r="O9" s="407"/>
    </row>
    <row r="10" spans="1:15" ht="15.6">
      <c r="A10" s="411"/>
      <c r="B10" s="412">
        <v>4</v>
      </c>
      <c r="C10" s="413">
        <v>11</v>
      </c>
      <c r="D10" s="417"/>
      <c r="E10" s="413">
        <f t="shared" si="0"/>
        <v>59467</v>
      </c>
      <c r="F10" s="441" t="s">
        <v>300</v>
      </c>
      <c r="G10" s="453" t="s">
        <v>298</v>
      </c>
      <c r="H10" s="142"/>
      <c r="I10" s="407"/>
      <c r="J10" s="407"/>
      <c r="K10" s="407"/>
      <c r="L10" s="407"/>
      <c r="M10" s="407"/>
      <c r="N10" s="407"/>
      <c r="O10" s="407"/>
    </row>
    <row r="11" spans="1:15" ht="16.2" thickBot="1">
      <c r="A11" s="418"/>
      <c r="B11" s="419">
        <v>27</v>
      </c>
      <c r="C11" s="420">
        <v>40365</v>
      </c>
      <c r="D11" s="421"/>
      <c r="E11" s="420">
        <f t="shared" si="0"/>
        <v>19102</v>
      </c>
      <c r="F11" s="442" t="s">
        <v>302</v>
      </c>
      <c r="G11" s="461" t="s">
        <v>298</v>
      </c>
      <c r="H11" s="142"/>
      <c r="I11" s="407"/>
      <c r="J11" s="407"/>
      <c r="K11" s="407"/>
      <c r="L11" s="407"/>
      <c r="M11" s="407"/>
      <c r="N11" s="407"/>
      <c r="O11" s="407"/>
    </row>
    <row r="12" spans="1:15" ht="15.6">
      <c r="A12" s="411" t="s">
        <v>268</v>
      </c>
      <c r="B12" s="412">
        <v>2</v>
      </c>
      <c r="C12" s="413"/>
      <c r="D12" s="416">
        <v>102559</v>
      </c>
      <c r="E12" s="413">
        <f t="shared" si="0"/>
        <v>121661</v>
      </c>
      <c r="F12" s="440" t="s">
        <v>292</v>
      </c>
      <c r="G12" s="460" t="s">
        <v>293</v>
      </c>
      <c r="H12" s="142"/>
      <c r="I12" s="407"/>
      <c r="J12" s="407"/>
      <c r="K12" s="407"/>
      <c r="L12" s="407"/>
      <c r="M12" s="407"/>
      <c r="N12" s="407"/>
      <c r="O12" s="407"/>
    </row>
    <row r="13" spans="1:15" ht="15.6">
      <c r="A13" s="470">
        <v>2023</v>
      </c>
      <c r="B13" s="412">
        <v>17</v>
      </c>
      <c r="C13" s="413">
        <v>81000</v>
      </c>
      <c r="D13" s="413"/>
      <c r="E13" s="413">
        <f t="shared" si="0"/>
        <v>40661</v>
      </c>
      <c r="F13" s="438" t="s">
        <v>305</v>
      </c>
      <c r="G13" s="452" t="s">
        <v>306</v>
      </c>
      <c r="H13" s="142" t="s">
        <v>396</v>
      </c>
      <c r="I13" s="407"/>
      <c r="J13" s="407"/>
      <c r="K13" s="407"/>
      <c r="L13" s="407"/>
      <c r="M13" s="407"/>
      <c r="N13" s="407"/>
      <c r="O13" s="407"/>
    </row>
    <row r="14" spans="1:15" ht="16.2" thickBot="1">
      <c r="A14" s="422"/>
      <c r="B14" s="423">
        <v>24</v>
      </c>
      <c r="C14" s="420">
        <v>40581</v>
      </c>
      <c r="D14" s="421"/>
      <c r="E14" s="420">
        <f t="shared" si="0"/>
        <v>80</v>
      </c>
      <c r="F14" s="442" t="s">
        <v>302</v>
      </c>
      <c r="G14" s="461" t="s">
        <v>298</v>
      </c>
      <c r="H14" s="142"/>
      <c r="I14" s="407"/>
      <c r="J14" s="407"/>
      <c r="K14" s="407"/>
      <c r="L14" s="407"/>
      <c r="M14" s="407"/>
      <c r="N14" s="407"/>
      <c r="O14" s="407"/>
    </row>
    <row r="15" spans="1:15" ht="15.6">
      <c r="A15" s="414" t="s">
        <v>271</v>
      </c>
      <c r="B15" s="415">
        <v>2</v>
      </c>
      <c r="C15" s="413"/>
      <c r="D15" s="416">
        <v>93267</v>
      </c>
      <c r="E15" s="413">
        <f t="shared" si="0"/>
        <v>93347</v>
      </c>
      <c r="F15" s="440" t="s">
        <v>292</v>
      </c>
      <c r="G15" s="460" t="s">
        <v>293</v>
      </c>
      <c r="H15" s="142"/>
      <c r="I15" s="407"/>
      <c r="J15" s="407"/>
      <c r="K15" s="407"/>
      <c r="L15" s="407"/>
      <c r="M15" s="407"/>
      <c r="N15" s="407"/>
      <c r="O15" s="407"/>
    </row>
    <row r="16" spans="1:15" ht="15.6">
      <c r="A16" s="470">
        <v>2023</v>
      </c>
      <c r="B16" s="415">
        <v>16</v>
      </c>
      <c r="C16" s="413"/>
      <c r="D16" s="416">
        <v>296287</v>
      </c>
      <c r="E16" s="413">
        <f t="shared" si="0"/>
        <v>389634</v>
      </c>
      <c r="F16" s="440" t="s">
        <v>310</v>
      </c>
      <c r="G16" s="451" t="s">
        <v>293</v>
      </c>
      <c r="H16" s="424"/>
      <c r="I16" s="407"/>
      <c r="J16" s="407"/>
      <c r="K16" s="407"/>
      <c r="L16" s="407"/>
      <c r="M16" s="407"/>
      <c r="N16" s="407"/>
      <c r="O16" s="407"/>
    </row>
    <row r="17" spans="1:15" ht="16.2" thickBot="1">
      <c r="A17" s="418"/>
      <c r="B17" s="419">
        <v>29</v>
      </c>
      <c r="C17" s="420">
        <v>40836</v>
      </c>
      <c r="D17" s="421"/>
      <c r="E17" s="420">
        <f t="shared" si="0"/>
        <v>348798</v>
      </c>
      <c r="F17" s="442" t="s">
        <v>302</v>
      </c>
      <c r="G17" s="461" t="s">
        <v>298</v>
      </c>
      <c r="H17" s="424"/>
      <c r="I17" s="407"/>
      <c r="J17" s="407"/>
      <c r="K17" s="407"/>
      <c r="L17" s="407"/>
      <c r="M17" s="407"/>
      <c r="N17" s="407"/>
      <c r="O17" s="407"/>
    </row>
    <row r="18" spans="1:15" ht="15.6">
      <c r="A18" s="411" t="s">
        <v>294</v>
      </c>
      <c r="B18" s="412">
        <v>4</v>
      </c>
      <c r="C18" s="413"/>
      <c r="D18" s="416">
        <v>111851</v>
      </c>
      <c r="E18" s="413">
        <f t="shared" si="0"/>
        <v>460649</v>
      </c>
      <c r="F18" s="440" t="s">
        <v>292</v>
      </c>
      <c r="G18" s="460" t="s">
        <v>293</v>
      </c>
      <c r="H18" s="424"/>
      <c r="I18" s="407"/>
      <c r="J18" s="407"/>
      <c r="K18" s="407"/>
      <c r="L18" s="407"/>
      <c r="M18" s="407"/>
      <c r="N18" s="407"/>
      <c r="O18" s="407"/>
    </row>
    <row r="19" spans="1:15" ht="15.6">
      <c r="A19" s="470">
        <v>2023</v>
      </c>
      <c r="B19" s="412">
        <v>6</v>
      </c>
      <c r="C19" s="413"/>
      <c r="D19" s="416">
        <v>20000</v>
      </c>
      <c r="E19" s="413">
        <f t="shared" si="0"/>
        <v>480649</v>
      </c>
      <c r="F19" s="440" t="s">
        <v>311</v>
      </c>
      <c r="G19" s="451" t="s">
        <v>293</v>
      </c>
      <c r="H19" s="424"/>
      <c r="I19" s="407"/>
      <c r="J19" s="407"/>
      <c r="K19" s="407"/>
      <c r="L19" s="407"/>
      <c r="M19" s="407"/>
      <c r="N19" s="407"/>
      <c r="O19" s="407"/>
    </row>
    <row r="20" spans="1:15" ht="15.6">
      <c r="A20" s="411"/>
      <c r="B20" s="412">
        <v>26</v>
      </c>
      <c r="C20" s="413">
        <v>40912</v>
      </c>
      <c r="D20" s="417"/>
      <c r="E20" s="413">
        <f t="shared" si="0"/>
        <v>439737</v>
      </c>
      <c r="F20" s="441" t="s">
        <v>302</v>
      </c>
      <c r="G20" s="453" t="s">
        <v>298</v>
      </c>
      <c r="H20" s="424"/>
      <c r="I20" s="407"/>
      <c r="J20" s="407"/>
      <c r="K20" s="407"/>
      <c r="L20" s="407"/>
      <c r="M20" s="407"/>
      <c r="N20" s="407"/>
      <c r="O20" s="407"/>
    </row>
    <row r="21" spans="1:15" ht="16.2" thickBot="1">
      <c r="A21" s="418"/>
      <c r="B21" s="419">
        <v>27</v>
      </c>
      <c r="C21" s="420"/>
      <c r="D21" s="425">
        <v>266</v>
      </c>
      <c r="E21" s="420">
        <f t="shared" si="0"/>
        <v>440003</v>
      </c>
      <c r="F21" s="443" t="s">
        <v>310</v>
      </c>
      <c r="G21" s="462" t="s">
        <v>293</v>
      </c>
      <c r="H21" s="424"/>
      <c r="I21" s="407"/>
      <c r="J21" s="407"/>
      <c r="K21" s="407"/>
      <c r="L21" s="407"/>
      <c r="M21" s="407"/>
      <c r="N21" s="407"/>
      <c r="O21" s="407"/>
    </row>
    <row r="22" spans="1:15" ht="15.6">
      <c r="A22" s="411" t="s">
        <v>296</v>
      </c>
      <c r="B22" s="412">
        <v>2</v>
      </c>
      <c r="C22" s="413"/>
      <c r="D22" s="416">
        <v>93267</v>
      </c>
      <c r="E22" s="413">
        <f t="shared" si="0"/>
        <v>533270</v>
      </c>
      <c r="F22" s="440" t="s">
        <v>292</v>
      </c>
      <c r="G22" s="460" t="s">
        <v>293</v>
      </c>
      <c r="H22" s="424"/>
      <c r="I22" s="407"/>
      <c r="J22" s="407"/>
      <c r="K22" s="407"/>
      <c r="L22" s="407"/>
      <c r="M22" s="407"/>
      <c r="N22" s="407"/>
      <c r="O22" s="407"/>
    </row>
    <row r="23" spans="1:15" ht="16.2" thickBot="1">
      <c r="A23" s="470">
        <v>2023</v>
      </c>
      <c r="B23" s="419">
        <v>29</v>
      </c>
      <c r="C23" s="420">
        <v>41184</v>
      </c>
      <c r="D23" s="421"/>
      <c r="E23" s="420">
        <f t="shared" si="0"/>
        <v>492086</v>
      </c>
      <c r="F23" s="442" t="s">
        <v>302</v>
      </c>
      <c r="G23" s="461" t="s">
        <v>298</v>
      </c>
      <c r="H23" s="424"/>
      <c r="I23" s="407"/>
      <c r="J23" s="407"/>
      <c r="K23" s="407"/>
      <c r="L23" s="407"/>
      <c r="M23" s="407"/>
      <c r="N23" s="407"/>
      <c r="O23" s="407"/>
    </row>
    <row r="24" spans="1:15" ht="15.6">
      <c r="A24" s="411" t="s">
        <v>299</v>
      </c>
      <c r="B24" s="412">
        <v>1</v>
      </c>
      <c r="C24" s="413"/>
      <c r="D24" s="416">
        <v>102559</v>
      </c>
      <c r="E24" s="413">
        <f t="shared" si="0"/>
        <v>594645</v>
      </c>
      <c r="F24" s="440" t="s">
        <v>292</v>
      </c>
      <c r="G24" s="460" t="s">
        <v>293</v>
      </c>
      <c r="H24" s="424"/>
      <c r="I24" s="407"/>
      <c r="J24" s="407"/>
      <c r="K24" s="407"/>
      <c r="L24" s="407"/>
      <c r="M24" s="407"/>
      <c r="N24" s="407"/>
      <c r="O24" s="407"/>
    </row>
    <row r="25" spans="1:15" ht="15.6">
      <c r="A25" s="470">
        <v>2023</v>
      </c>
      <c r="B25" s="412">
        <v>8</v>
      </c>
      <c r="C25" s="413"/>
      <c r="D25" s="426">
        <v>5000000</v>
      </c>
      <c r="E25" s="413">
        <f t="shared" si="0"/>
        <v>5594645</v>
      </c>
      <c r="F25" s="444" t="s">
        <v>312</v>
      </c>
      <c r="G25" s="454" t="s">
        <v>313</v>
      </c>
      <c r="H25" s="424"/>
      <c r="I25" s="407"/>
      <c r="J25" s="407"/>
      <c r="K25" s="407"/>
      <c r="L25" s="407"/>
      <c r="M25" s="407"/>
      <c r="N25" s="407"/>
      <c r="O25" s="407"/>
    </row>
    <row r="26" spans="1:15" ht="16.2" thickBot="1">
      <c r="A26" s="418"/>
      <c r="B26" s="419">
        <v>28</v>
      </c>
      <c r="C26" s="420">
        <v>41438</v>
      </c>
      <c r="D26" s="421"/>
      <c r="E26" s="420">
        <f t="shared" si="0"/>
        <v>5553207</v>
      </c>
      <c r="F26" s="442" t="s">
        <v>302</v>
      </c>
      <c r="G26" s="461" t="s">
        <v>298</v>
      </c>
      <c r="H26" s="424"/>
      <c r="I26" s="407"/>
      <c r="J26" s="407"/>
      <c r="K26" s="407"/>
      <c r="L26" s="407"/>
      <c r="M26" s="407"/>
      <c r="N26" s="407"/>
      <c r="O26" s="407"/>
    </row>
    <row r="27" spans="1:15" ht="15.6">
      <c r="A27" s="411" t="s">
        <v>301</v>
      </c>
      <c r="B27" s="412">
        <v>4</v>
      </c>
      <c r="C27" s="413"/>
      <c r="D27" s="416">
        <v>102559</v>
      </c>
      <c r="E27" s="413">
        <f t="shared" si="0"/>
        <v>5655766</v>
      </c>
      <c r="F27" s="440" t="s">
        <v>292</v>
      </c>
      <c r="G27" s="460" t="s">
        <v>293</v>
      </c>
      <c r="H27" s="424"/>
      <c r="I27" s="407"/>
      <c r="J27" s="407"/>
      <c r="K27" s="407"/>
      <c r="L27" s="407"/>
      <c r="M27" s="407"/>
      <c r="N27" s="407"/>
      <c r="O27" s="407"/>
    </row>
    <row r="28" spans="1:15" ht="16.2" thickBot="1">
      <c r="A28" s="470">
        <v>2023</v>
      </c>
      <c r="B28" s="419">
        <v>27</v>
      </c>
      <c r="C28" s="420">
        <v>41503</v>
      </c>
      <c r="D28" s="421"/>
      <c r="E28" s="420">
        <f t="shared" si="0"/>
        <v>5614263</v>
      </c>
      <c r="F28" s="442" t="s">
        <v>302</v>
      </c>
      <c r="G28" s="461" t="s">
        <v>298</v>
      </c>
      <c r="H28" s="424"/>
      <c r="I28" s="407"/>
      <c r="J28" s="407"/>
      <c r="K28" s="407"/>
      <c r="L28" s="407"/>
      <c r="M28" s="407"/>
      <c r="N28" s="407"/>
      <c r="O28" s="407"/>
    </row>
    <row r="29" spans="1:15" ht="15.6">
      <c r="A29" s="411" t="s">
        <v>303</v>
      </c>
      <c r="B29" s="412">
        <v>2</v>
      </c>
      <c r="C29" s="413"/>
      <c r="D29" s="416">
        <v>102559</v>
      </c>
      <c r="E29" s="413">
        <f t="shared" si="0"/>
        <v>5716822</v>
      </c>
      <c r="F29" s="440" t="s">
        <v>292</v>
      </c>
      <c r="G29" s="460" t="s">
        <v>293</v>
      </c>
      <c r="H29" s="424"/>
      <c r="I29" s="407"/>
      <c r="J29" s="407"/>
      <c r="K29" s="407"/>
      <c r="L29" s="407"/>
      <c r="M29" s="407"/>
      <c r="N29" s="407"/>
      <c r="O29" s="407"/>
    </row>
    <row r="30" spans="1:15" ht="15.6">
      <c r="A30" s="470">
        <v>2023</v>
      </c>
      <c r="B30" s="412">
        <v>17</v>
      </c>
      <c r="C30" s="413">
        <v>71400</v>
      </c>
      <c r="D30" s="427"/>
      <c r="E30" s="413">
        <f t="shared" si="0"/>
        <v>5645422</v>
      </c>
      <c r="F30" s="445" t="s">
        <v>314</v>
      </c>
      <c r="G30" s="455" t="s">
        <v>315</v>
      </c>
      <c r="H30" s="428" t="s">
        <v>316</v>
      </c>
      <c r="I30" s="407"/>
      <c r="J30" s="407"/>
      <c r="K30" s="407"/>
      <c r="L30" s="407"/>
      <c r="M30" s="407"/>
      <c r="N30" s="407"/>
      <c r="O30" s="407"/>
    </row>
    <row r="31" spans="1:15" ht="15.6">
      <c r="A31" s="411"/>
      <c r="B31" s="412">
        <v>29</v>
      </c>
      <c r="C31" s="413">
        <v>180880</v>
      </c>
      <c r="D31" s="427"/>
      <c r="E31" s="413">
        <f t="shared" si="0"/>
        <v>5464542</v>
      </c>
      <c r="F31" s="445" t="s">
        <v>317</v>
      </c>
      <c r="G31" s="455" t="s">
        <v>318</v>
      </c>
      <c r="H31" s="428" t="s">
        <v>316</v>
      </c>
      <c r="I31" s="407"/>
      <c r="J31" s="407"/>
      <c r="K31" s="407"/>
      <c r="L31" s="407"/>
      <c r="M31" s="407"/>
      <c r="N31" s="407"/>
      <c r="O31" s="407"/>
    </row>
    <row r="32" spans="1:15" ht="16.2" thickBot="1">
      <c r="A32" s="418"/>
      <c r="B32" s="419">
        <v>29</v>
      </c>
      <c r="C32" s="420">
        <v>41456</v>
      </c>
      <c r="D32" s="421"/>
      <c r="E32" s="420">
        <f t="shared" si="0"/>
        <v>5423086</v>
      </c>
      <c r="F32" s="442" t="s">
        <v>302</v>
      </c>
      <c r="G32" s="461" t="s">
        <v>298</v>
      </c>
      <c r="H32" s="424"/>
      <c r="I32" s="407"/>
      <c r="J32" s="407"/>
      <c r="K32" s="407"/>
      <c r="L32" s="407"/>
      <c r="M32" s="407"/>
      <c r="N32" s="407"/>
      <c r="O32" s="407"/>
    </row>
    <row r="33" spans="1:15" ht="15.6">
      <c r="A33" s="411" t="s">
        <v>304</v>
      </c>
      <c r="B33" s="412">
        <v>1</v>
      </c>
      <c r="C33" s="413"/>
      <c r="D33" s="416">
        <v>98846</v>
      </c>
      <c r="E33" s="413">
        <f t="shared" si="0"/>
        <v>5521932</v>
      </c>
      <c r="F33" s="440" t="s">
        <v>310</v>
      </c>
      <c r="G33" s="460" t="s">
        <v>293</v>
      </c>
      <c r="H33" s="424"/>
      <c r="I33" s="407"/>
      <c r="J33" s="407"/>
      <c r="K33" s="407"/>
      <c r="L33" s="407"/>
      <c r="M33" s="407"/>
      <c r="N33" s="407"/>
      <c r="O33" s="407"/>
    </row>
    <row r="34" spans="1:15" ht="15.6">
      <c r="A34" s="470">
        <v>2023</v>
      </c>
      <c r="B34" s="412">
        <v>4</v>
      </c>
      <c r="C34" s="413"/>
      <c r="D34" s="416">
        <v>102559</v>
      </c>
      <c r="E34" s="413">
        <f t="shared" si="0"/>
        <v>5624491</v>
      </c>
      <c r="F34" s="440" t="s">
        <v>292</v>
      </c>
      <c r="G34" s="451" t="s">
        <v>293</v>
      </c>
      <c r="H34" s="424"/>
      <c r="I34" s="407"/>
      <c r="J34" s="407"/>
      <c r="K34" s="407"/>
      <c r="L34" s="407"/>
      <c r="M34" s="407"/>
      <c r="N34" s="407"/>
      <c r="O34" s="407"/>
    </row>
    <row r="35" spans="1:15" ht="15.6">
      <c r="A35" s="411"/>
      <c r="B35" s="412">
        <v>8</v>
      </c>
      <c r="C35" s="413"/>
      <c r="D35" s="429">
        <v>1233333</v>
      </c>
      <c r="E35" s="413">
        <f t="shared" si="0"/>
        <v>6857824</v>
      </c>
      <c r="F35" s="446" t="s">
        <v>319</v>
      </c>
      <c r="G35" s="456" t="s">
        <v>320</v>
      </c>
      <c r="H35" s="424"/>
      <c r="I35" s="407"/>
      <c r="J35" s="407"/>
      <c r="K35" s="407"/>
      <c r="L35" s="407"/>
      <c r="M35" s="407"/>
      <c r="N35" s="407"/>
      <c r="O35" s="407"/>
    </row>
    <row r="36" spans="1:15" ht="16.2" thickBot="1">
      <c r="A36" s="418"/>
      <c r="B36" s="419">
        <v>27</v>
      </c>
      <c r="C36" s="420">
        <v>41550</v>
      </c>
      <c r="D36" s="421"/>
      <c r="E36" s="420">
        <f t="shared" si="0"/>
        <v>6816274</v>
      </c>
      <c r="F36" s="442" t="s">
        <v>302</v>
      </c>
      <c r="G36" s="461" t="s">
        <v>298</v>
      </c>
      <c r="H36" s="424"/>
      <c r="I36" s="407"/>
      <c r="J36" s="407"/>
      <c r="K36" s="407"/>
      <c r="L36" s="407"/>
      <c r="M36" s="407"/>
      <c r="N36" s="407"/>
      <c r="O36" s="407"/>
    </row>
    <row r="37" spans="1:15" ht="15.6">
      <c r="A37" s="411" t="s">
        <v>307</v>
      </c>
      <c r="B37" s="412">
        <v>2</v>
      </c>
      <c r="C37" s="413"/>
      <c r="D37" s="416">
        <v>102559</v>
      </c>
      <c r="E37" s="413">
        <f t="shared" si="0"/>
        <v>6918833</v>
      </c>
      <c r="F37" s="440" t="s">
        <v>292</v>
      </c>
      <c r="G37" s="460" t="s">
        <v>293</v>
      </c>
      <c r="H37" s="424"/>
      <c r="I37" s="407"/>
      <c r="J37" s="407"/>
      <c r="K37" s="407"/>
      <c r="L37" s="407"/>
      <c r="M37" s="407"/>
      <c r="N37" s="407"/>
      <c r="O37" s="407"/>
    </row>
    <row r="38" spans="1:15" ht="15.6">
      <c r="A38" s="470">
        <v>2023</v>
      </c>
      <c r="B38" s="412">
        <v>2</v>
      </c>
      <c r="C38" s="413"/>
      <c r="D38" s="416">
        <v>49264</v>
      </c>
      <c r="E38" s="413">
        <f t="shared" si="0"/>
        <v>6968097</v>
      </c>
      <c r="F38" s="440" t="s">
        <v>310</v>
      </c>
      <c r="G38" s="451" t="s">
        <v>293</v>
      </c>
      <c r="H38" s="424"/>
      <c r="I38" s="407"/>
      <c r="J38" s="407"/>
      <c r="K38" s="407"/>
      <c r="L38" s="407"/>
      <c r="M38" s="407"/>
      <c r="N38" s="407"/>
      <c r="O38" s="407"/>
    </row>
    <row r="39" spans="1:15" ht="15.6">
      <c r="A39" s="411"/>
      <c r="B39" s="412">
        <v>12</v>
      </c>
      <c r="C39" s="413">
        <v>1717170</v>
      </c>
      <c r="D39" s="427"/>
      <c r="E39" s="413">
        <f t="shared" si="0"/>
        <v>5250927</v>
      </c>
      <c r="F39" s="445" t="s">
        <v>321</v>
      </c>
      <c r="G39" s="455" t="s">
        <v>322</v>
      </c>
      <c r="H39" s="424"/>
      <c r="I39" s="407"/>
      <c r="J39" s="407"/>
      <c r="K39" s="407"/>
      <c r="L39" s="407"/>
      <c r="M39" s="407"/>
      <c r="N39" s="407"/>
      <c r="O39" s="407"/>
    </row>
    <row r="40" spans="1:15" ht="15.6">
      <c r="A40" s="411"/>
      <c r="B40" s="412">
        <v>16</v>
      </c>
      <c r="C40" s="413">
        <v>571200</v>
      </c>
      <c r="D40" s="413"/>
      <c r="E40" s="413">
        <f t="shared" si="0"/>
        <v>4679727</v>
      </c>
      <c r="F40" s="438" t="s">
        <v>323</v>
      </c>
      <c r="G40" s="450" t="s">
        <v>313</v>
      </c>
      <c r="H40" s="424"/>
      <c r="I40" s="407"/>
      <c r="J40" s="407"/>
      <c r="K40" s="407"/>
      <c r="L40" s="407"/>
      <c r="M40" s="407"/>
      <c r="N40" s="407"/>
      <c r="O40" s="407"/>
    </row>
    <row r="41" spans="1:15" ht="15.6">
      <c r="A41" s="411"/>
      <c r="B41" s="412">
        <v>23</v>
      </c>
      <c r="C41" s="413">
        <v>1493050</v>
      </c>
      <c r="D41" s="413"/>
      <c r="E41" s="413">
        <f t="shared" si="0"/>
        <v>3186677</v>
      </c>
      <c r="F41" s="438" t="s">
        <v>324</v>
      </c>
      <c r="G41" s="450" t="s">
        <v>313</v>
      </c>
      <c r="H41" s="424"/>
      <c r="I41" s="407"/>
      <c r="J41" s="407"/>
      <c r="K41" s="407"/>
      <c r="L41" s="407"/>
      <c r="M41" s="407"/>
      <c r="N41" s="407"/>
      <c r="O41" s="407"/>
    </row>
    <row r="42" spans="1:15" ht="15.6">
      <c r="A42" s="411"/>
      <c r="B42" s="412">
        <v>23</v>
      </c>
      <c r="C42" s="413">
        <v>854720</v>
      </c>
      <c r="D42" s="413"/>
      <c r="E42" s="413">
        <f t="shared" si="0"/>
        <v>2331957</v>
      </c>
      <c r="F42" s="438" t="s">
        <v>325</v>
      </c>
      <c r="G42" s="450" t="s">
        <v>313</v>
      </c>
      <c r="H42" s="424"/>
      <c r="I42" s="407"/>
      <c r="J42" s="407"/>
      <c r="K42" s="407"/>
      <c r="L42" s="407"/>
      <c r="M42" s="407"/>
      <c r="N42" s="407"/>
      <c r="O42" s="407"/>
    </row>
    <row r="43" spans="1:15" ht="16.2" thickBot="1">
      <c r="A43" s="418"/>
      <c r="B43" s="419">
        <v>26</v>
      </c>
      <c r="C43" s="420">
        <v>41626</v>
      </c>
      <c r="D43" s="421"/>
      <c r="E43" s="420">
        <f t="shared" si="0"/>
        <v>2290331</v>
      </c>
      <c r="F43" s="442" t="s">
        <v>302</v>
      </c>
      <c r="G43" s="461" t="s">
        <v>298</v>
      </c>
      <c r="H43" s="424"/>
      <c r="I43" s="407"/>
      <c r="J43" s="407"/>
      <c r="K43" s="407"/>
      <c r="L43" s="407"/>
      <c r="M43" s="407"/>
      <c r="N43" s="407"/>
      <c r="O43" s="407"/>
    </row>
    <row r="44" spans="1:15" ht="15.6">
      <c r="A44" s="411" t="s">
        <v>308</v>
      </c>
      <c r="B44" s="412">
        <v>2</v>
      </c>
      <c r="C44" s="413"/>
      <c r="D44" s="416">
        <v>102559</v>
      </c>
      <c r="E44" s="413">
        <f t="shared" si="0"/>
        <v>2392890</v>
      </c>
      <c r="F44" s="440" t="s">
        <v>292</v>
      </c>
      <c r="G44" s="460" t="s">
        <v>293</v>
      </c>
      <c r="H44" s="424"/>
      <c r="I44" s="407"/>
      <c r="J44" s="407"/>
      <c r="K44" s="407"/>
      <c r="L44" s="407"/>
      <c r="M44" s="407"/>
      <c r="N44" s="407"/>
      <c r="O44" s="407"/>
    </row>
    <row r="45" spans="1:15" ht="15.6">
      <c r="A45" s="470">
        <v>2023</v>
      </c>
      <c r="B45" s="412">
        <v>3</v>
      </c>
      <c r="C45" s="413">
        <v>924040</v>
      </c>
      <c r="D45" s="413"/>
      <c r="E45" s="413">
        <f t="shared" si="0"/>
        <v>1468850</v>
      </c>
      <c r="F45" s="438" t="s">
        <v>326</v>
      </c>
      <c r="G45" s="450" t="s">
        <v>313</v>
      </c>
      <c r="H45" s="430" t="s">
        <v>327</v>
      </c>
      <c r="I45" s="407"/>
      <c r="J45" s="407"/>
      <c r="K45" s="407"/>
      <c r="L45" s="407"/>
      <c r="M45" s="407"/>
      <c r="N45" s="407"/>
      <c r="O45" s="407"/>
    </row>
    <row r="46" spans="1:15" ht="15.6">
      <c r="A46" s="411"/>
      <c r="B46" s="412">
        <v>6</v>
      </c>
      <c r="C46" s="413"/>
      <c r="D46" s="431">
        <v>1350000</v>
      </c>
      <c r="E46" s="413">
        <f t="shared" si="0"/>
        <v>2818850</v>
      </c>
      <c r="F46" s="447" t="s">
        <v>328</v>
      </c>
      <c r="G46" s="457" t="s">
        <v>329</v>
      </c>
      <c r="H46" s="424"/>
      <c r="I46" s="407"/>
      <c r="J46" s="407"/>
      <c r="K46" s="407"/>
      <c r="L46" s="407"/>
      <c r="M46" s="407"/>
      <c r="N46" s="407"/>
      <c r="O46" s="407"/>
    </row>
    <row r="47" spans="1:15" ht="15.6">
      <c r="A47" s="411"/>
      <c r="B47" s="412">
        <v>6</v>
      </c>
      <c r="C47" s="413"/>
      <c r="D47" s="431">
        <v>350000</v>
      </c>
      <c r="E47" s="413">
        <f t="shared" si="0"/>
        <v>3168850</v>
      </c>
      <c r="F47" s="447" t="s">
        <v>328</v>
      </c>
      <c r="G47" s="457" t="s">
        <v>329</v>
      </c>
      <c r="H47" s="424"/>
      <c r="I47" s="407"/>
      <c r="J47" s="407"/>
      <c r="K47" s="407"/>
      <c r="L47" s="407"/>
      <c r="M47" s="407"/>
      <c r="N47" s="407"/>
      <c r="O47" s="407"/>
    </row>
    <row r="48" spans="1:15" ht="15.6">
      <c r="A48" s="411"/>
      <c r="B48" s="412">
        <v>7</v>
      </c>
      <c r="C48" s="413">
        <v>1072565</v>
      </c>
      <c r="D48" s="413"/>
      <c r="E48" s="413">
        <f t="shared" si="0"/>
        <v>2096285</v>
      </c>
      <c r="F48" s="438" t="s">
        <v>330</v>
      </c>
      <c r="G48" s="450" t="s">
        <v>313</v>
      </c>
      <c r="H48" s="424"/>
      <c r="I48" s="407"/>
      <c r="J48" s="407"/>
      <c r="K48" s="407"/>
      <c r="L48" s="407"/>
      <c r="M48" s="407"/>
      <c r="N48" s="407"/>
      <c r="O48" s="407"/>
    </row>
    <row r="49" spans="1:15" ht="15.6">
      <c r="A49" s="411"/>
      <c r="B49" s="412">
        <v>9</v>
      </c>
      <c r="C49" s="413">
        <v>1717170</v>
      </c>
      <c r="D49" s="427"/>
      <c r="E49" s="413">
        <f t="shared" si="0"/>
        <v>379115</v>
      </c>
      <c r="F49" s="445" t="s">
        <v>321</v>
      </c>
      <c r="G49" s="455" t="s">
        <v>322</v>
      </c>
      <c r="H49" s="424"/>
      <c r="I49" s="407"/>
      <c r="J49" s="407"/>
      <c r="K49" s="407"/>
      <c r="L49" s="407"/>
      <c r="M49" s="407"/>
      <c r="N49" s="407"/>
      <c r="O49" s="407"/>
    </row>
    <row r="50" spans="1:15" ht="15.6">
      <c r="A50" s="411"/>
      <c r="B50" s="412">
        <v>10</v>
      </c>
      <c r="C50" s="413"/>
      <c r="D50" s="416">
        <v>10000</v>
      </c>
      <c r="E50" s="413">
        <f t="shared" si="0"/>
        <v>389115</v>
      </c>
      <c r="F50" s="440" t="s">
        <v>331</v>
      </c>
      <c r="G50" s="451" t="s">
        <v>293</v>
      </c>
      <c r="H50" s="424"/>
      <c r="I50" s="407"/>
      <c r="J50" s="407"/>
      <c r="K50" s="407"/>
      <c r="L50" s="407"/>
      <c r="M50" s="407"/>
      <c r="N50" s="407"/>
      <c r="O50" s="407"/>
    </row>
    <row r="51" spans="1:15" ht="15.6">
      <c r="A51" s="411"/>
      <c r="B51" s="412">
        <v>10</v>
      </c>
      <c r="C51" s="413"/>
      <c r="D51" s="416">
        <v>10000</v>
      </c>
      <c r="E51" s="413">
        <f t="shared" si="0"/>
        <v>399115</v>
      </c>
      <c r="F51" s="440" t="s">
        <v>328</v>
      </c>
      <c r="G51" s="451" t="s">
        <v>293</v>
      </c>
      <c r="H51" s="424"/>
      <c r="I51" s="407"/>
      <c r="J51" s="407"/>
      <c r="K51" s="407"/>
      <c r="L51" s="407"/>
      <c r="M51" s="407"/>
      <c r="N51" s="407"/>
      <c r="O51" s="407"/>
    </row>
    <row r="52" spans="1:15" ht="15.6">
      <c r="A52" s="411"/>
      <c r="B52" s="412">
        <v>10</v>
      </c>
      <c r="C52" s="413"/>
      <c r="D52" s="416">
        <v>10000</v>
      </c>
      <c r="E52" s="413">
        <f t="shared" si="0"/>
        <v>409115</v>
      </c>
      <c r="F52" s="440" t="s">
        <v>332</v>
      </c>
      <c r="G52" s="451" t="s">
        <v>293</v>
      </c>
      <c r="H52" s="424"/>
      <c r="I52" s="407"/>
      <c r="J52" s="407"/>
      <c r="K52" s="407"/>
      <c r="L52" s="407"/>
      <c r="M52" s="407"/>
      <c r="N52" s="407"/>
      <c r="O52" s="407"/>
    </row>
    <row r="53" spans="1:15" ht="15.6">
      <c r="A53" s="411"/>
      <c r="B53" s="412">
        <v>13</v>
      </c>
      <c r="C53" s="413"/>
      <c r="D53" s="416">
        <v>50000</v>
      </c>
      <c r="E53" s="413">
        <f t="shared" si="0"/>
        <v>459115</v>
      </c>
      <c r="F53" s="440" t="s">
        <v>333</v>
      </c>
      <c r="G53" s="451" t="s">
        <v>293</v>
      </c>
      <c r="H53" s="424"/>
      <c r="I53" s="407"/>
      <c r="J53" s="407"/>
      <c r="K53" s="407"/>
      <c r="L53" s="407"/>
      <c r="M53" s="407"/>
      <c r="N53" s="407"/>
      <c r="O53" s="407"/>
    </row>
    <row r="54" spans="1:15" ht="15.6">
      <c r="A54" s="411"/>
      <c r="B54" s="412">
        <v>13</v>
      </c>
      <c r="C54" s="413"/>
      <c r="D54" s="416">
        <v>10000</v>
      </c>
      <c r="E54" s="413">
        <f t="shared" si="0"/>
        <v>469115</v>
      </c>
      <c r="F54" s="440" t="s">
        <v>328</v>
      </c>
      <c r="G54" s="451" t="s">
        <v>293</v>
      </c>
      <c r="H54" s="424"/>
      <c r="I54" s="407"/>
      <c r="J54" s="407"/>
      <c r="K54" s="407"/>
      <c r="L54" s="407"/>
      <c r="M54" s="407"/>
      <c r="N54" s="407"/>
      <c r="O54" s="407"/>
    </row>
    <row r="55" spans="1:15" ht="15.6">
      <c r="A55" s="411"/>
      <c r="B55" s="412">
        <v>16</v>
      </c>
      <c r="C55" s="413"/>
      <c r="D55" s="413">
        <v>700000</v>
      </c>
      <c r="E55" s="413">
        <f t="shared" si="0"/>
        <v>1169115</v>
      </c>
      <c r="F55" s="438" t="s">
        <v>287</v>
      </c>
      <c r="G55" s="450" t="s">
        <v>334</v>
      </c>
      <c r="H55" s="424"/>
      <c r="I55" s="407"/>
      <c r="J55" s="407"/>
      <c r="K55" s="407"/>
      <c r="L55" s="407"/>
      <c r="M55" s="407"/>
      <c r="N55" s="407"/>
      <c r="O55" s="407"/>
    </row>
    <row r="56" spans="1:15" ht="15.6">
      <c r="A56" s="411"/>
      <c r="B56" s="412">
        <v>16</v>
      </c>
      <c r="C56" s="413">
        <v>648550</v>
      </c>
      <c r="D56" s="432"/>
      <c r="E56" s="413">
        <f t="shared" si="0"/>
        <v>520565</v>
      </c>
      <c r="F56" s="448" t="s">
        <v>335</v>
      </c>
      <c r="G56" s="458" t="s">
        <v>336</v>
      </c>
      <c r="H56" s="433" t="s">
        <v>337</v>
      </c>
      <c r="I56" s="407"/>
      <c r="J56" s="407"/>
      <c r="K56" s="407"/>
      <c r="L56" s="407"/>
      <c r="M56" s="407"/>
      <c r="N56" s="407"/>
      <c r="O56" s="407"/>
    </row>
    <row r="57" spans="1:15" ht="15.6">
      <c r="A57" s="411"/>
      <c r="B57" s="412">
        <v>23</v>
      </c>
      <c r="C57" s="413"/>
      <c r="D57" s="429">
        <v>1233333</v>
      </c>
      <c r="E57" s="413">
        <f t="shared" si="0"/>
        <v>1753898</v>
      </c>
      <c r="F57" s="446" t="s">
        <v>338</v>
      </c>
      <c r="G57" s="456" t="s">
        <v>320</v>
      </c>
      <c r="H57" s="424"/>
      <c r="I57" s="407"/>
      <c r="J57" s="407"/>
      <c r="K57" s="407"/>
      <c r="L57" s="407"/>
      <c r="M57" s="407"/>
      <c r="N57" s="407"/>
      <c r="O57" s="407"/>
    </row>
    <row r="58" spans="1:15" ht="15.6">
      <c r="A58" s="411"/>
      <c r="B58" s="412">
        <v>24</v>
      </c>
      <c r="C58" s="413">
        <v>90000</v>
      </c>
      <c r="D58" s="434"/>
      <c r="E58" s="413">
        <f t="shared" si="0"/>
        <v>1663898</v>
      </c>
      <c r="F58" s="449" t="s">
        <v>339</v>
      </c>
      <c r="G58" s="459" t="s">
        <v>340</v>
      </c>
      <c r="H58" s="435" t="s">
        <v>341</v>
      </c>
      <c r="I58" s="407" t="s">
        <v>395</v>
      </c>
      <c r="J58" s="407"/>
      <c r="K58" s="407"/>
      <c r="L58" s="407"/>
      <c r="M58" s="407"/>
      <c r="N58" s="407"/>
      <c r="O58" s="407"/>
    </row>
    <row r="59" spans="1:15" ht="16.2" thickBot="1">
      <c r="A59" s="418"/>
      <c r="B59" s="419">
        <v>28</v>
      </c>
      <c r="C59" s="420">
        <v>41846</v>
      </c>
      <c r="D59" s="421"/>
      <c r="E59" s="420">
        <f t="shared" si="0"/>
        <v>1622052</v>
      </c>
      <c r="F59" s="442" t="s">
        <v>302</v>
      </c>
      <c r="G59" s="461" t="s">
        <v>298</v>
      </c>
      <c r="H59" s="424"/>
      <c r="I59" s="407"/>
      <c r="J59" s="407"/>
      <c r="K59" s="407"/>
      <c r="L59" s="407"/>
      <c r="M59" s="407"/>
      <c r="N59" s="407"/>
      <c r="O59" s="407"/>
    </row>
    <row r="60" spans="1:15" ht="15.6">
      <c r="A60" s="411" t="s">
        <v>309</v>
      </c>
      <c r="B60" s="412">
        <v>1</v>
      </c>
      <c r="C60" s="413">
        <v>850000</v>
      </c>
      <c r="D60" s="413"/>
      <c r="E60" s="413">
        <f t="shared" si="0"/>
        <v>772052</v>
      </c>
      <c r="F60" s="438" t="s">
        <v>342</v>
      </c>
      <c r="G60" s="463" t="s">
        <v>343</v>
      </c>
      <c r="H60" s="424"/>
      <c r="I60" s="407"/>
      <c r="J60" s="407"/>
      <c r="K60" s="407"/>
      <c r="L60" s="407"/>
      <c r="M60" s="407"/>
      <c r="N60" s="407"/>
      <c r="O60" s="407"/>
    </row>
    <row r="61" spans="1:15" ht="15.6">
      <c r="A61" s="470">
        <v>2023</v>
      </c>
      <c r="B61" s="412">
        <v>1</v>
      </c>
      <c r="C61" s="413">
        <v>648550</v>
      </c>
      <c r="D61" s="432"/>
      <c r="E61" s="413">
        <f t="shared" si="0"/>
        <v>123502</v>
      </c>
      <c r="F61" s="448" t="s">
        <v>344</v>
      </c>
      <c r="G61" s="458" t="s">
        <v>336</v>
      </c>
      <c r="H61" s="433" t="s">
        <v>337</v>
      </c>
      <c r="I61" s="408">
        <v>13694</v>
      </c>
      <c r="J61" s="407"/>
      <c r="K61" s="407"/>
      <c r="L61" s="407"/>
      <c r="M61" s="407"/>
      <c r="N61" s="407"/>
      <c r="O61" s="407"/>
    </row>
    <row r="62" spans="1:15" ht="15.6">
      <c r="A62" s="411"/>
      <c r="B62" s="412">
        <v>4</v>
      </c>
      <c r="C62" s="413"/>
      <c r="D62" s="416">
        <v>102559</v>
      </c>
      <c r="E62" s="413">
        <f t="shared" si="0"/>
        <v>226061</v>
      </c>
      <c r="F62" s="440" t="s">
        <v>292</v>
      </c>
      <c r="G62" s="451" t="s">
        <v>293</v>
      </c>
      <c r="H62" s="424"/>
      <c r="I62" s="407"/>
      <c r="J62" s="407"/>
      <c r="K62" s="407"/>
      <c r="L62" s="407"/>
      <c r="M62" s="407"/>
      <c r="N62" s="407"/>
      <c r="O62" s="407"/>
    </row>
    <row r="63" spans="1:15" ht="15.6">
      <c r="A63" s="411"/>
      <c r="B63" s="412">
        <v>7</v>
      </c>
      <c r="C63" s="413"/>
      <c r="D63" s="426">
        <v>2500000</v>
      </c>
      <c r="E63" s="413">
        <f t="shared" si="0"/>
        <v>2726061</v>
      </c>
      <c r="F63" s="444" t="s">
        <v>312</v>
      </c>
      <c r="G63" s="454" t="s">
        <v>313</v>
      </c>
      <c r="H63" s="424"/>
      <c r="I63" s="407"/>
      <c r="J63" s="407"/>
      <c r="K63" s="407"/>
      <c r="L63" s="407"/>
      <c r="M63" s="407"/>
      <c r="N63" s="407"/>
      <c r="O63" s="407"/>
    </row>
    <row r="64" spans="1:15" ht="15.6">
      <c r="A64" s="411"/>
      <c r="B64" s="412">
        <v>11</v>
      </c>
      <c r="C64" s="413"/>
      <c r="D64" s="416">
        <v>10000</v>
      </c>
      <c r="E64" s="413">
        <f t="shared" si="0"/>
        <v>2736061</v>
      </c>
      <c r="F64" s="440" t="s">
        <v>345</v>
      </c>
      <c r="G64" s="451" t="s">
        <v>293</v>
      </c>
      <c r="H64" s="424"/>
      <c r="I64" s="407"/>
      <c r="J64" s="407"/>
      <c r="K64" s="407"/>
      <c r="L64" s="407"/>
      <c r="M64" s="407"/>
      <c r="N64" s="407"/>
      <c r="O64" s="407"/>
    </row>
    <row r="65" spans="1:15" ht="15.6">
      <c r="A65" s="411"/>
      <c r="B65" s="412">
        <v>14</v>
      </c>
      <c r="C65" s="413">
        <v>891623</v>
      </c>
      <c r="D65" s="413"/>
      <c r="E65" s="413">
        <f t="shared" si="0"/>
        <v>1844438</v>
      </c>
      <c r="F65" s="438" t="s">
        <v>346</v>
      </c>
      <c r="G65" s="452" t="s">
        <v>343</v>
      </c>
      <c r="H65" s="424"/>
      <c r="I65" s="407"/>
      <c r="J65" s="407"/>
      <c r="K65" s="407"/>
      <c r="L65" s="407"/>
      <c r="M65" s="407"/>
      <c r="N65" s="407"/>
      <c r="O65" s="407"/>
    </row>
    <row r="66" spans="1:15" ht="15.6">
      <c r="A66" s="411"/>
      <c r="B66" s="412">
        <v>14</v>
      </c>
      <c r="C66" s="413">
        <v>700000</v>
      </c>
      <c r="D66" s="413"/>
      <c r="E66" s="413">
        <f t="shared" si="0"/>
        <v>1144438</v>
      </c>
      <c r="F66" s="438" t="s">
        <v>347</v>
      </c>
      <c r="G66" s="452" t="s">
        <v>348</v>
      </c>
      <c r="H66" s="424"/>
      <c r="I66" s="407"/>
      <c r="J66" s="407"/>
      <c r="K66" s="407"/>
      <c r="L66" s="407"/>
      <c r="M66" s="407"/>
      <c r="N66" s="407"/>
      <c r="O66" s="407"/>
    </row>
    <row r="67" spans="1:15" ht="15.6">
      <c r="A67" s="411"/>
      <c r="B67" s="412">
        <v>15</v>
      </c>
      <c r="C67" s="413">
        <v>164629</v>
      </c>
      <c r="D67" s="432"/>
      <c r="E67" s="413">
        <f t="shared" si="0"/>
        <v>979809</v>
      </c>
      <c r="F67" s="448" t="s">
        <v>349</v>
      </c>
      <c r="G67" s="458" t="s">
        <v>350</v>
      </c>
      <c r="H67" s="428"/>
      <c r="I67" s="407"/>
      <c r="J67" s="407"/>
      <c r="K67" s="407"/>
      <c r="L67" s="407"/>
      <c r="M67" s="407"/>
      <c r="N67" s="407"/>
      <c r="O67" s="407"/>
    </row>
    <row r="68" spans="1:15" ht="15.6">
      <c r="A68" s="411"/>
      <c r="B68" s="412">
        <v>18</v>
      </c>
      <c r="C68" s="413"/>
      <c r="D68" s="416">
        <v>10000</v>
      </c>
      <c r="E68" s="413">
        <f t="shared" si="0"/>
        <v>989809</v>
      </c>
      <c r="F68" s="440" t="s">
        <v>328</v>
      </c>
      <c r="G68" s="451" t="s">
        <v>293</v>
      </c>
      <c r="H68" s="424"/>
      <c r="I68" s="407"/>
      <c r="J68" s="407"/>
      <c r="K68" s="407"/>
      <c r="L68" s="407"/>
      <c r="M68" s="407"/>
      <c r="N68" s="407"/>
      <c r="O68" s="407"/>
    </row>
    <row r="69" spans="1:15" ht="15.6">
      <c r="A69" s="411"/>
      <c r="B69" s="412">
        <v>18</v>
      </c>
      <c r="C69" s="413">
        <v>301046</v>
      </c>
      <c r="D69" s="432"/>
      <c r="E69" s="413">
        <f t="shared" si="0"/>
        <v>688763</v>
      </c>
      <c r="F69" s="448" t="s">
        <v>324</v>
      </c>
      <c r="G69" s="458" t="s">
        <v>351</v>
      </c>
      <c r="H69" s="142"/>
      <c r="I69" s="408">
        <v>130081314</v>
      </c>
      <c r="J69" s="407"/>
      <c r="K69" s="407"/>
      <c r="L69" s="407"/>
      <c r="M69" s="407"/>
      <c r="N69" s="407"/>
      <c r="O69" s="407"/>
    </row>
    <row r="70" spans="1:15" ht="15.6">
      <c r="A70" s="411"/>
      <c r="B70" s="412">
        <v>19</v>
      </c>
      <c r="C70" s="413"/>
      <c r="D70" s="416">
        <v>10000</v>
      </c>
      <c r="E70" s="413">
        <f t="shared" ref="E70:E73" si="1">+E69-C70+D70</f>
        <v>698763</v>
      </c>
      <c r="F70" s="440" t="s">
        <v>352</v>
      </c>
      <c r="G70" s="451" t="s">
        <v>293</v>
      </c>
      <c r="H70" s="424"/>
      <c r="I70" s="407"/>
      <c r="J70" s="407"/>
      <c r="K70" s="407"/>
      <c r="L70" s="407"/>
      <c r="M70" s="407"/>
      <c r="N70" s="407"/>
      <c r="O70" s="407"/>
    </row>
    <row r="71" spans="1:15" ht="15.6">
      <c r="A71" s="411"/>
      <c r="B71" s="412">
        <v>20</v>
      </c>
      <c r="C71" s="413"/>
      <c r="D71" s="416">
        <v>100000</v>
      </c>
      <c r="E71" s="413">
        <f t="shared" si="1"/>
        <v>798763</v>
      </c>
      <c r="F71" s="440" t="s">
        <v>353</v>
      </c>
      <c r="G71" s="451" t="s">
        <v>293</v>
      </c>
      <c r="H71" s="424"/>
      <c r="I71" s="407"/>
      <c r="J71" s="407"/>
      <c r="K71" s="407"/>
      <c r="L71" s="407"/>
      <c r="M71" s="407"/>
      <c r="N71" s="407"/>
      <c r="O71" s="407"/>
    </row>
    <row r="72" spans="1:15" ht="15.6">
      <c r="A72" s="411"/>
      <c r="B72" s="412">
        <v>27</v>
      </c>
      <c r="C72" s="413"/>
      <c r="D72" s="429">
        <v>1233334</v>
      </c>
      <c r="E72" s="413">
        <f t="shared" si="1"/>
        <v>2032097</v>
      </c>
      <c r="F72" s="446" t="s">
        <v>354</v>
      </c>
      <c r="G72" s="456" t="s">
        <v>320</v>
      </c>
      <c r="H72" s="424"/>
      <c r="I72" s="407"/>
      <c r="J72" s="407"/>
      <c r="K72" s="407"/>
      <c r="L72" s="407"/>
      <c r="M72" s="407"/>
      <c r="N72" s="407"/>
      <c r="O72" s="407"/>
    </row>
    <row r="73" spans="1:15" ht="16.2" thickBot="1">
      <c r="A73" s="418"/>
      <c r="B73" s="419">
        <v>27</v>
      </c>
      <c r="C73" s="420">
        <v>42048</v>
      </c>
      <c r="D73" s="421"/>
      <c r="E73" s="420">
        <f t="shared" si="1"/>
        <v>1990049</v>
      </c>
      <c r="F73" s="442" t="s">
        <v>302</v>
      </c>
      <c r="G73" s="461" t="s">
        <v>298</v>
      </c>
      <c r="H73" s="424"/>
      <c r="I73" s="407"/>
      <c r="J73" s="407"/>
      <c r="K73" s="407"/>
      <c r="L73" s="407"/>
      <c r="M73" s="407"/>
      <c r="N73" s="407"/>
      <c r="O73" s="407"/>
    </row>
    <row r="74" spans="1:15" ht="15">
      <c r="A74" s="424"/>
      <c r="B74" s="424"/>
      <c r="C74" s="436">
        <f>SUM(C4:C73)</f>
        <v>14118156</v>
      </c>
      <c r="D74" s="436">
        <f>SUM(D4:D73)</f>
        <v>16108205</v>
      </c>
      <c r="E74" s="436">
        <f>+D74-C74</f>
        <v>1990049</v>
      </c>
      <c r="F74" s="424"/>
      <c r="G74" s="424"/>
      <c r="H74" s="424"/>
      <c r="I74" s="407"/>
      <c r="J74" s="407"/>
      <c r="K74" s="407"/>
      <c r="L74" s="407"/>
      <c r="M74" s="407"/>
      <c r="N74" s="407"/>
      <c r="O74" s="407"/>
    </row>
    <row r="75" spans="1:15" ht="13.8">
      <c r="A75" s="407"/>
      <c r="B75" s="407"/>
      <c r="C75" s="407"/>
      <c r="D75" s="407"/>
      <c r="E75" s="407"/>
      <c r="F75" s="407"/>
      <c r="L75" s="407"/>
      <c r="M75" s="407"/>
      <c r="N75" s="407"/>
      <c r="O75" s="407"/>
    </row>
    <row r="76" spans="1:15" ht="13.8">
      <c r="A76" s="407"/>
      <c r="B76" s="407"/>
      <c r="C76" s="409">
        <f>-'U-Base de Resultados'!P19-'U-Base de Resultados'!P41</f>
        <v>11676429</v>
      </c>
      <c r="D76" s="409">
        <f>+'U-Base de Resultados'!P14</f>
        <v>13208205</v>
      </c>
      <c r="E76" s="407"/>
      <c r="F76" s="407"/>
      <c r="L76" s="407"/>
      <c r="M76" s="407"/>
      <c r="N76" s="407"/>
      <c r="O76" s="407"/>
    </row>
    <row r="77" spans="1:15" ht="13.8">
      <c r="A77" s="407"/>
      <c r="B77" s="407"/>
      <c r="C77" s="409">
        <f>+C60+C65+C66</f>
        <v>2441623</v>
      </c>
      <c r="D77" s="409">
        <f>+D5+D55+D46+D47</f>
        <v>2900000</v>
      </c>
      <c r="E77" s="407"/>
      <c r="F77" s="407"/>
      <c r="L77" s="407"/>
      <c r="M77" s="407"/>
      <c r="N77" s="407"/>
      <c r="O77" s="407"/>
    </row>
    <row r="78" spans="1:15" ht="13.8">
      <c r="A78" s="407"/>
      <c r="B78" s="407"/>
      <c r="C78" s="409">
        <f>+C76+C77</f>
        <v>14118052</v>
      </c>
      <c r="D78" s="409">
        <f>+D76+D77</f>
        <v>16108205</v>
      </c>
      <c r="E78" s="407"/>
      <c r="F78" s="407"/>
      <c r="L78" s="407"/>
      <c r="M78" s="407"/>
      <c r="N78" s="407"/>
      <c r="O78" s="407"/>
    </row>
    <row r="79" spans="1:15" ht="13.8">
      <c r="C79" s="312">
        <f>+C74-C78</f>
        <v>104</v>
      </c>
      <c r="D79" s="312">
        <f>+D74-D78</f>
        <v>0</v>
      </c>
      <c r="L79" s="407"/>
    </row>
    <row r="80" spans="1:15" ht="13.8">
      <c r="L80" s="407"/>
    </row>
    <row r="81" spans="12:12" ht="13.8">
      <c r="L81" s="407"/>
    </row>
    <row r="82" spans="12:12" ht="13.8">
      <c r="L82" s="407"/>
    </row>
    <row r="83" spans="12:12" ht="13.8">
      <c r="L83" s="407"/>
    </row>
    <row r="84" spans="12:12" ht="13.8">
      <c r="L84" s="407"/>
    </row>
    <row r="85" spans="12:12" ht="13.8">
      <c r="L85" s="407"/>
    </row>
    <row r="86" spans="12:12" ht="13.8">
      <c r="L86" s="407"/>
    </row>
    <row r="87" spans="12:12" ht="13.8">
      <c r="L87" s="407"/>
    </row>
    <row r="88" spans="12:12" ht="13.8">
      <c r="L88" s="407"/>
    </row>
    <row r="89" spans="12:12" ht="13.8">
      <c r="L89" s="407"/>
    </row>
    <row r="90" spans="12:12" ht="13.8">
      <c r="L90" s="407"/>
    </row>
    <row r="91" spans="12:12" ht="13.8">
      <c r="L91" s="407"/>
    </row>
    <row r="92" spans="12:12" ht="13.8">
      <c r="L92" s="407"/>
    </row>
    <row r="93" spans="12:12" ht="13.8">
      <c r="L93" s="407"/>
    </row>
    <row r="94" spans="12:12" ht="13.8">
      <c r="L94" s="407"/>
    </row>
    <row r="95" spans="12:12" ht="13.8">
      <c r="L95" s="407"/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J309"/>
  <sheetViews>
    <sheetView workbookViewId="0">
      <selection activeCell="M35" sqref="M35"/>
    </sheetView>
  </sheetViews>
  <sheetFormatPr baseColWidth="10" defaultColWidth="10.6640625" defaultRowHeight="13.2"/>
  <cols>
    <col min="1" max="1" width="12.88671875" bestFit="1" customWidth="1"/>
    <col min="2" max="2" width="4.109375" bestFit="1" customWidth="1"/>
    <col min="3" max="3" width="12.5546875" bestFit="1" customWidth="1"/>
    <col min="4" max="4" width="52.6640625" bestFit="1" customWidth="1"/>
    <col min="5" max="6" width="11.6640625" bestFit="1" customWidth="1"/>
    <col min="7" max="7" width="12.21875" bestFit="1" customWidth="1"/>
    <col min="9" max="9" width="11.6640625" bestFit="1" customWidth="1"/>
    <col min="10" max="10" width="11.33203125" bestFit="1" customWidth="1"/>
    <col min="11" max="11" width="12.5546875" bestFit="1" customWidth="1"/>
    <col min="13" max="13" width="11.33203125" bestFit="1" customWidth="1"/>
  </cols>
  <sheetData>
    <row r="1" spans="1:7">
      <c r="A1" s="497" t="s">
        <v>401</v>
      </c>
      <c r="B1" s="498"/>
      <c r="C1" s="498"/>
      <c r="D1" s="498"/>
      <c r="E1" s="498"/>
      <c r="F1" s="498"/>
      <c r="G1" s="499"/>
    </row>
    <row r="2" spans="1:7" ht="13.8" thickBot="1">
      <c r="A2" s="500" t="s">
        <v>400</v>
      </c>
      <c r="B2" s="501"/>
      <c r="C2" s="501"/>
      <c r="D2" s="501"/>
      <c r="E2" s="501"/>
      <c r="F2" s="501"/>
      <c r="G2" s="502"/>
    </row>
    <row r="3" spans="1:7" ht="13.8" thickBot="1">
      <c r="A3" s="238"/>
      <c r="B3" s="239"/>
      <c r="C3" s="239"/>
      <c r="D3" s="240"/>
      <c r="E3" s="503"/>
      <c r="F3" s="504"/>
      <c r="G3" s="241"/>
    </row>
    <row r="4" spans="1:7" ht="13.8" thickBot="1">
      <c r="A4" s="241" t="s">
        <v>51</v>
      </c>
      <c r="B4" s="241" t="s">
        <v>154</v>
      </c>
      <c r="C4" s="241" t="s">
        <v>155</v>
      </c>
      <c r="D4" s="241" t="s">
        <v>156</v>
      </c>
      <c r="E4" s="241" t="s">
        <v>157</v>
      </c>
      <c r="F4" s="241" t="s">
        <v>158</v>
      </c>
      <c r="G4" s="241" t="s">
        <v>159</v>
      </c>
    </row>
    <row r="5" spans="1:7">
      <c r="A5" s="329"/>
      <c r="B5" s="331"/>
      <c r="C5" s="246"/>
      <c r="D5" s="247"/>
      <c r="E5" s="332"/>
      <c r="F5" s="332"/>
      <c r="G5" s="330">
        <f>-E5+F5</f>
        <v>0</v>
      </c>
    </row>
    <row r="6" spans="1:7">
      <c r="A6" s="398"/>
      <c r="B6" s="399"/>
      <c r="C6" s="242"/>
      <c r="D6" s="338"/>
      <c r="E6" s="400"/>
      <c r="F6" s="400"/>
      <c r="G6" s="330">
        <f t="shared" ref="G6:G18" si="0">IF(AND(E6=0,F6=0),0,+G5-E6+F6)</f>
        <v>0</v>
      </c>
    </row>
    <row r="7" spans="1:7">
      <c r="A7" s="329"/>
      <c r="B7" s="331"/>
      <c r="C7" s="246"/>
      <c r="D7" s="247"/>
      <c r="E7" s="332"/>
      <c r="F7" s="332"/>
      <c r="G7" s="330">
        <f t="shared" si="0"/>
        <v>0</v>
      </c>
    </row>
    <row r="8" spans="1:7">
      <c r="A8" s="329"/>
      <c r="B8" s="399"/>
      <c r="C8" s="242"/>
      <c r="D8" s="338"/>
      <c r="E8" s="400"/>
      <c r="F8" s="400"/>
      <c r="G8" s="330">
        <f t="shared" si="0"/>
        <v>0</v>
      </c>
    </row>
    <row r="9" spans="1:7">
      <c r="A9" s="329"/>
      <c r="B9" s="399"/>
      <c r="C9" s="242"/>
      <c r="D9" s="338"/>
      <c r="E9" s="400"/>
      <c r="F9" s="400"/>
      <c r="G9" s="330">
        <f t="shared" si="0"/>
        <v>0</v>
      </c>
    </row>
    <row r="10" spans="1:7">
      <c r="A10" s="329"/>
      <c r="B10" s="399"/>
      <c r="C10" s="242"/>
      <c r="D10" s="338"/>
      <c r="E10" s="400"/>
      <c r="F10" s="400"/>
      <c r="G10" s="330">
        <f t="shared" si="0"/>
        <v>0</v>
      </c>
    </row>
    <row r="11" spans="1:7">
      <c r="A11" s="329"/>
      <c r="B11" s="399"/>
      <c r="C11" s="242"/>
      <c r="D11" s="338"/>
      <c r="E11" s="400"/>
      <c r="F11" s="400"/>
      <c r="G11" s="330">
        <f t="shared" si="0"/>
        <v>0</v>
      </c>
    </row>
    <row r="12" spans="1:7">
      <c r="A12" s="329"/>
      <c r="B12" s="399"/>
      <c r="C12" s="242"/>
      <c r="D12" s="338"/>
      <c r="E12" s="400"/>
      <c r="F12" s="400"/>
      <c r="G12" s="330">
        <f t="shared" si="0"/>
        <v>0</v>
      </c>
    </row>
    <row r="13" spans="1:7">
      <c r="A13" s="329"/>
      <c r="B13" s="399"/>
      <c r="C13" s="242"/>
      <c r="D13" s="338"/>
      <c r="E13" s="400"/>
      <c r="F13" s="400"/>
      <c r="G13" s="330">
        <f t="shared" si="0"/>
        <v>0</v>
      </c>
    </row>
    <row r="14" spans="1:7">
      <c r="A14" s="329"/>
      <c r="B14" s="399"/>
      <c r="C14" s="242"/>
      <c r="D14" s="338"/>
      <c r="E14" s="400"/>
      <c r="F14" s="400"/>
      <c r="G14" s="330">
        <f t="shared" si="0"/>
        <v>0</v>
      </c>
    </row>
    <row r="15" spans="1:7">
      <c r="A15" s="329"/>
      <c r="B15" s="399"/>
      <c r="C15" s="242"/>
      <c r="D15" s="338"/>
      <c r="E15" s="400"/>
      <c r="F15" s="400"/>
      <c r="G15" s="330">
        <f t="shared" si="0"/>
        <v>0</v>
      </c>
    </row>
    <row r="16" spans="1:7">
      <c r="A16" s="329"/>
      <c r="B16" s="399"/>
      <c r="C16" s="242"/>
      <c r="D16" s="338"/>
      <c r="E16" s="400"/>
      <c r="F16" s="400"/>
      <c r="G16" s="330">
        <f t="shared" si="0"/>
        <v>0</v>
      </c>
    </row>
    <row r="17" spans="1:9">
      <c r="A17" s="329"/>
      <c r="B17" s="399"/>
      <c r="C17" s="242"/>
      <c r="D17" s="338"/>
      <c r="E17" s="400"/>
      <c r="F17" s="400"/>
      <c r="G17" s="330">
        <f t="shared" si="0"/>
        <v>0</v>
      </c>
    </row>
    <row r="18" spans="1:9">
      <c r="A18" s="329"/>
      <c r="B18" s="399"/>
      <c r="C18" s="242"/>
      <c r="D18" s="338"/>
      <c r="E18" s="400"/>
      <c r="F18" s="400"/>
      <c r="G18" s="330">
        <f t="shared" si="0"/>
        <v>0</v>
      </c>
    </row>
    <row r="19" spans="1:9">
      <c r="A19" s="252"/>
      <c r="B19" s="248"/>
      <c r="C19" s="248"/>
      <c r="E19" s="266"/>
      <c r="F19" s="266"/>
      <c r="G19" s="267"/>
    </row>
    <row r="20" spans="1:9">
      <c r="A20" s="252"/>
      <c r="B20" s="248"/>
      <c r="C20" s="248"/>
      <c r="E20" s="266"/>
      <c r="F20" s="266"/>
      <c r="G20" s="267"/>
    </row>
    <row r="21" spans="1:9">
      <c r="A21" s="252"/>
      <c r="B21" s="248"/>
      <c r="C21" s="248"/>
      <c r="E21" s="266"/>
      <c r="F21" s="266"/>
      <c r="G21" s="267"/>
    </row>
    <row r="22" spans="1:9">
      <c r="A22" s="252"/>
      <c r="B22" s="248"/>
      <c r="C22" s="248"/>
      <c r="E22" s="266"/>
      <c r="F22" s="266"/>
      <c r="G22" s="267"/>
      <c r="I22" s="275"/>
    </row>
    <row r="23" spans="1:9">
      <c r="A23" s="252"/>
      <c r="B23" s="248"/>
      <c r="C23" s="248"/>
      <c r="E23" s="266"/>
      <c r="F23" s="266"/>
      <c r="G23" s="267"/>
    </row>
    <row r="24" spans="1:9">
      <c r="A24" s="252"/>
      <c r="B24" s="248"/>
      <c r="C24" s="248"/>
      <c r="E24" s="266"/>
      <c r="F24" s="266"/>
      <c r="G24" s="267"/>
    </row>
    <row r="25" spans="1:9">
      <c r="A25" s="252"/>
      <c r="B25" s="248"/>
      <c r="C25" s="248"/>
      <c r="E25" s="266"/>
      <c r="F25" s="266"/>
      <c r="G25" s="267"/>
    </row>
    <row r="26" spans="1:9">
      <c r="A26" s="252"/>
      <c r="B26" s="248"/>
      <c r="C26" s="248"/>
      <c r="E26" s="266"/>
      <c r="F26" s="266"/>
      <c r="G26" s="267"/>
    </row>
    <row r="27" spans="1:9">
      <c r="A27" s="252"/>
      <c r="B27" s="248"/>
      <c r="C27" s="248"/>
      <c r="E27" s="266"/>
      <c r="F27" s="266"/>
      <c r="G27" s="267"/>
    </row>
    <row r="28" spans="1:9">
      <c r="A28" s="252"/>
      <c r="B28" s="248"/>
      <c r="C28" s="248"/>
      <c r="E28" s="266"/>
      <c r="F28" s="266"/>
      <c r="G28" s="267"/>
    </row>
    <row r="29" spans="1:9">
      <c r="A29" s="252"/>
      <c r="B29" s="248"/>
      <c r="C29" s="248"/>
      <c r="E29" s="266"/>
      <c r="F29" s="266"/>
      <c r="G29" s="267"/>
    </row>
    <row r="30" spans="1:9">
      <c r="A30" s="252"/>
      <c r="B30" s="248"/>
      <c r="C30" s="248"/>
      <c r="E30" s="266"/>
      <c r="F30" s="266"/>
      <c r="G30" s="267"/>
    </row>
    <row r="31" spans="1:9">
      <c r="A31" s="252"/>
      <c r="B31" s="248"/>
      <c r="C31" s="248"/>
      <c r="E31" s="266"/>
      <c r="F31" s="266"/>
      <c r="G31" s="267"/>
    </row>
    <row r="32" spans="1:9">
      <c r="A32" s="252"/>
      <c r="B32" s="248"/>
      <c r="C32" s="248"/>
      <c r="E32" s="266"/>
      <c r="F32" s="266"/>
      <c r="G32" s="267"/>
    </row>
    <row r="33" spans="1:9">
      <c r="A33" s="252"/>
      <c r="B33" s="248"/>
      <c r="C33" s="248"/>
      <c r="E33" s="266"/>
      <c r="F33" s="266"/>
      <c r="G33" s="267"/>
    </row>
    <row r="34" spans="1:9">
      <c r="A34" s="252"/>
      <c r="B34" s="248"/>
      <c r="C34" s="248"/>
      <c r="E34" s="266"/>
      <c r="F34" s="266"/>
      <c r="G34" s="267"/>
    </row>
    <row r="35" spans="1:9">
      <c r="A35" s="252"/>
      <c r="B35" s="248"/>
      <c r="C35" s="248"/>
      <c r="E35" s="266"/>
      <c r="F35" s="266"/>
      <c r="G35" s="267"/>
    </row>
    <row r="36" spans="1:9">
      <c r="A36" s="252"/>
      <c r="B36" s="248"/>
      <c r="C36" s="248"/>
      <c r="E36" s="266"/>
      <c r="F36" s="266"/>
      <c r="G36" s="267"/>
    </row>
    <row r="37" spans="1:9">
      <c r="A37" s="252"/>
      <c r="B37" s="248"/>
      <c r="C37" s="248"/>
      <c r="E37" s="266"/>
      <c r="F37" s="266"/>
      <c r="G37" s="267"/>
    </row>
    <row r="38" spans="1:9">
      <c r="A38" s="252"/>
      <c r="B38" s="248"/>
      <c r="C38" s="248"/>
      <c r="E38" s="266"/>
      <c r="F38" s="266"/>
      <c r="G38" s="267"/>
      <c r="I38" s="269"/>
    </row>
    <row r="39" spans="1:9">
      <c r="A39" s="252"/>
      <c r="B39" s="248"/>
      <c r="C39" s="248"/>
      <c r="E39" s="266"/>
      <c r="F39" s="266"/>
      <c r="G39" s="267"/>
      <c r="I39" s="269"/>
    </row>
    <row r="40" spans="1:9">
      <c r="A40" s="252"/>
      <c r="B40" s="248"/>
      <c r="C40" s="248"/>
      <c r="E40" s="266"/>
      <c r="F40" s="266"/>
      <c r="G40" s="267"/>
    </row>
    <row r="41" spans="1:9">
      <c r="A41" s="252"/>
      <c r="B41" s="248"/>
      <c r="C41" s="248"/>
      <c r="E41" s="266"/>
      <c r="F41" s="266"/>
      <c r="G41" s="267"/>
    </row>
    <row r="42" spans="1:9">
      <c r="A42" s="252"/>
      <c r="B42" s="248"/>
      <c r="C42" s="248"/>
      <c r="E42" s="266"/>
      <c r="F42" s="266"/>
      <c r="G42" s="267"/>
    </row>
    <row r="43" spans="1:9">
      <c r="A43" s="252"/>
      <c r="B43" s="248"/>
      <c r="C43" s="248"/>
      <c r="E43" s="266"/>
      <c r="F43" s="266"/>
      <c r="G43" s="267"/>
    </row>
    <row r="44" spans="1:9">
      <c r="A44" s="252"/>
      <c r="B44" s="248"/>
      <c r="C44" s="248"/>
      <c r="E44" s="266"/>
      <c r="F44" s="266"/>
      <c r="G44" s="267"/>
    </row>
    <row r="45" spans="1:9">
      <c r="A45" s="252"/>
      <c r="B45" s="248"/>
      <c r="C45" s="248"/>
      <c r="E45" s="266"/>
      <c r="F45" s="266"/>
      <c r="G45" s="267"/>
    </row>
    <row r="46" spans="1:9">
      <c r="A46" s="252"/>
      <c r="B46" s="248"/>
      <c r="C46" s="248"/>
      <c r="E46" s="266"/>
      <c r="F46" s="266"/>
      <c r="G46" s="267"/>
    </row>
    <row r="47" spans="1:9">
      <c r="A47" s="252"/>
      <c r="B47" s="248"/>
      <c r="C47" s="248"/>
      <c r="E47" s="266"/>
      <c r="F47" s="266"/>
      <c r="G47" s="267"/>
    </row>
    <row r="48" spans="1:9">
      <c r="A48" s="252"/>
      <c r="B48" s="248"/>
      <c r="C48" s="248"/>
      <c r="E48" s="266"/>
      <c r="F48" s="266"/>
      <c r="G48" s="267"/>
    </row>
    <row r="49" spans="1:7">
      <c r="A49" s="252"/>
      <c r="B49" s="248"/>
      <c r="C49" s="248"/>
      <c r="E49" s="266"/>
      <c r="F49" s="266"/>
      <c r="G49" s="267"/>
    </row>
    <row r="50" spans="1:7">
      <c r="A50" s="252"/>
      <c r="B50" s="248"/>
      <c r="C50" s="248"/>
      <c r="E50" s="266"/>
      <c r="F50" s="266"/>
      <c r="G50" s="267"/>
    </row>
    <row r="51" spans="1:7">
      <c r="A51" s="252"/>
      <c r="B51" s="248"/>
      <c r="C51" s="248"/>
      <c r="E51" s="266"/>
      <c r="F51" s="266"/>
      <c r="G51" s="267"/>
    </row>
    <row r="52" spans="1:7">
      <c r="A52" s="252"/>
      <c r="B52" s="248"/>
      <c r="C52" s="248"/>
      <c r="E52" s="266"/>
      <c r="F52" s="266"/>
      <c r="G52" s="267"/>
    </row>
    <row r="53" spans="1:7">
      <c r="A53" s="252"/>
      <c r="B53" s="248"/>
      <c r="C53" s="248"/>
      <c r="E53" s="266"/>
      <c r="F53" s="266"/>
      <c r="G53" s="267"/>
    </row>
    <row r="54" spans="1:7">
      <c r="A54" s="252"/>
      <c r="B54" s="248"/>
      <c r="C54" s="248"/>
      <c r="E54" s="266"/>
      <c r="F54" s="266"/>
      <c r="G54" s="267"/>
    </row>
    <row r="55" spans="1:7">
      <c r="A55" s="252"/>
      <c r="B55" s="248"/>
      <c r="C55" s="248"/>
      <c r="E55" s="266"/>
      <c r="F55" s="266"/>
      <c r="G55" s="267"/>
    </row>
    <row r="56" spans="1:7">
      <c r="A56" s="252"/>
      <c r="B56" s="248"/>
      <c r="C56" s="248"/>
      <c r="E56" s="266"/>
      <c r="F56" s="266"/>
      <c r="G56" s="267"/>
    </row>
    <row r="57" spans="1:7">
      <c r="A57" s="252"/>
      <c r="B57" s="248"/>
      <c r="C57" s="248"/>
      <c r="E57" s="266"/>
      <c r="F57" s="266"/>
      <c r="G57" s="267"/>
    </row>
    <row r="58" spans="1:7">
      <c r="A58" s="252"/>
      <c r="B58" s="248"/>
      <c r="C58" s="248"/>
      <c r="E58" s="266"/>
      <c r="F58" s="266"/>
      <c r="G58" s="267"/>
    </row>
    <row r="59" spans="1:7">
      <c r="A59" s="252"/>
      <c r="B59" s="248"/>
      <c r="C59" s="248"/>
      <c r="E59" s="266"/>
      <c r="F59" s="266"/>
      <c r="G59" s="267"/>
    </row>
    <row r="60" spans="1:7">
      <c r="A60" s="252"/>
      <c r="B60" s="248"/>
      <c r="C60" s="248"/>
      <c r="E60" s="266"/>
      <c r="F60" s="266"/>
      <c r="G60" s="267"/>
    </row>
    <row r="61" spans="1:7">
      <c r="A61" s="252"/>
      <c r="B61" s="248"/>
      <c r="C61" s="248"/>
      <c r="E61" s="266"/>
      <c r="F61" s="266"/>
      <c r="G61" s="267"/>
    </row>
    <row r="62" spans="1:7">
      <c r="A62" s="252"/>
      <c r="B62" s="248"/>
      <c r="C62" s="248"/>
      <c r="E62" s="266"/>
      <c r="F62" s="266"/>
      <c r="G62" s="267"/>
    </row>
    <row r="63" spans="1:7">
      <c r="A63" s="252"/>
      <c r="B63" s="248"/>
      <c r="C63" s="248"/>
      <c r="E63" s="266"/>
      <c r="F63" s="266"/>
      <c r="G63" s="267"/>
    </row>
    <row r="64" spans="1:7">
      <c r="A64" s="252"/>
      <c r="B64" s="248"/>
      <c r="C64" s="248"/>
      <c r="E64" s="266"/>
      <c r="F64" s="266"/>
      <c r="G64" s="267"/>
    </row>
    <row r="65" spans="1:7">
      <c r="A65" s="252"/>
      <c r="B65" s="248"/>
      <c r="C65" s="248"/>
      <c r="E65" s="266"/>
      <c r="F65" s="266"/>
      <c r="G65" s="267"/>
    </row>
    <row r="66" spans="1:7">
      <c r="A66" s="252"/>
      <c r="B66" s="248"/>
      <c r="C66" s="248"/>
      <c r="E66" s="266"/>
      <c r="F66" s="266"/>
      <c r="G66" s="267"/>
    </row>
    <row r="67" spans="1:7">
      <c r="A67" s="252"/>
      <c r="B67" s="248"/>
      <c r="C67" s="248"/>
      <c r="E67" s="266"/>
      <c r="F67" s="266"/>
      <c r="G67" s="267"/>
    </row>
    <row r="68" spans="1:7">
      <c r="A68" s="252"/>
      <c r="B68" s="248"/>
      <c r="C68" s="248"/>
      <c r="E68" s="266"/>
      <c r="F68" s="266"/>
      <c r="G68" s="267"/>
    </row>
    <row r="69" spans="1:7">
      <c r="A69" s="252"/>
      <c r="B69" s="248"/>
      <c r="C69" s="248"/>
      <c r="E69" s="266"/>
      <c r="F69" s="266"/>
      <c r="G69" s="267"/>
    </row>
    <row r="70" spans="1:7">
      <c r="A70" s="252"/>
      <c r="B70" s="248"/>
      <c r="C70" s="248"/>
      <c r="E70" s="266"/>
      <c r="F70" s="266"/>
      <c r="G70" s="267"/>
    </row>
    <row r="71" spans="1:7">
      <c r="A71" s="252"/>
      <c r="B71" s="248"/>
      <c r="C71" s="248"/>
      <c r="E71" s="266"/>
      <c r="F71" s="266"/>
      <c r="G71" s="267"/>
    </row>
    <row r="72" spans="1:7">
      <c r="A72" s="252"/>
      <c r="B72" s="248"/>
      <c r="C72" s="248"/>
      <c r="E72" s="266"/>
      <c r="F72" s="266"/>
      <c r="G72" s="267"/>
    </row>
    <row r="73" spans="1:7">
      <c r="A73" s="252"/>
      <c r="B73" s="248"/>
      <c r="C73" s="248"/>
      <c r="E73" s="266"/>
      <c r="F73" s="266"/>
      <c r="G73" s="267"/>
    </row>
    <row r="74" spans="1:7">
      <c r="A74" s="252"/>
      <c r="B74" s="248"/>
      <c r="C74" s="248"/>
      <c r="E74" s="266"/>
      <c r="F74" s="266"/>
      <c r="G74" s="267"/>
    </row>
    <row r="75" spans="1:7">
      <c r="A75" s="252"/>
      <c r="B75" s="248"/>
      <c r="C75" s="248"/>
      <c r="E75" s="266"/>
      <c r="F75" s="266"/>
      <c r="G75" s="267"/>
    </row>
    <row r="76" spans="1:7">
      <c r="A76" s="252"/>
      <c r="B76" s="248"/>
      <c r="C76" s="248"/>
      <c r="E76" s="266"/>
      <c r="F76" s="266"/>
      <c r="G76" s="267"/>
    </row>
    <row r="77" spans="1:7">
      <c r="A77" s="252"/>
      <c r="B77" s="248"/>
      <c r="C77" s="248"/>
      <c r="E77" s="266"/>
      <c r="F77" s="266"/>
      <c r="G77" s="267"/>
    </row>
    <row r="78" spans="1:7">
      <c r="A78" s="252"/>
      <c r="B78" s="248"/>
      <c r="C78" s="248"/>
      <c r="E78" s="266"/>
      <c r="F78" s="266"/>
      <c r="G78" s="267"/>
    </row>
    <row r="79" spans="1:7">
      <c r="A79" s="252"/>
      <c r="B79" s="248"/>
      <c r="C79" s="248"/>
      <c r="E79" s="266"/>
      <c r="F79" s="266"/>
      <c r="G79" s="267"/>
    </row>
    <row r="80" spans="1:7">
      <c r="A80" s="252"/>
      <c r="B80" s="248"/>
      <c r="C80" s="248"/>
      <c r="E80" s="266"/>
      <c r="F80" s="266"/>
      <c r="G80" s="267"/>
    </row>
    <row r="81" spans="1:9">
      <c r="A81" s="252"/>
      <c r="B81" s="248"/>
      <c r="C81" s="248"/>
      <c r="E81" s="266"/>
      <c r="F81" s="266"/>
      <c r="G81" s="267"/>
    </row>
    <row r="82" spans="1:9">
      <c r="A82" s="252"/>
      <c r="B82" s="248"/>
      <c r="C82" s="248"/>
      <c r="E82" s="266"/>
      <c r="F82" s="266"/>
      <c r="G82" s="267"/>
    </row>
    <row r="83" spans="1:9">
      <c r="A83" s="252"/>
      <c r="B83" s="248"/>
      <c r="C83" s="248"/>
      <c r="E83" s="266"/>
      <c r="F83" s="266"/>
      <c r="G83" s="267"/>
    </row>
    <row r="84" spans="1:9">
      <c r="A84" s="252"/>
      <c r="B84" s="248"/>
      <c r="C84" s="248"/>
      <c r="E84" s="266"/>
      <c r="F84" s="266"/>
      <c r="G84" s="267"/>
      <c r="I84" s="269"/>
    </row>
    <row r="85" spans="1:9">
      <c r="A85" s="252"/>
      <c r="B85" s="248"/>
      <c r="C85" s="248"/>
      <c r="E85" s="266"/>
      <c r="F85" s="266"/>
      <c r="G85" s="267"/>
      <c r="I85" s="269"/>
    </row>
    <row r="86" spans="1:9">
      <c r="A86" s="252"/>
      <c r="B86" s="248"/>
      <c r="C86" s="248"/>
      <c r="E86" s="266"/>
      <c r="F86" s="266"/>
      <c r="G86" s="267"/>
      <c r="I86" s="269"/>
    </row>
    <row r="87" spans="1:9">
      <c r="A87" s="252"/>
      <c r="B87" s="248"/>
      <c r="C87" s="248"/>
      <c r="E87" s="266"/>
      <c r="F87" s="266"/>
      <c r="G87" s="267"/>
      <c r="I87" s="269"/>
    </row>
    <row r="88" spans="1:9">
      <c r="A88" s="252"/>
      <c r="B88" s="248"/>
      <c r="C88" s="248"/>
      <c r="E88" s="266"/>
      <c r="F88" s="266"/>
      <c r="G88" s="267"/>
      <c r="I88" s="269"/>
    </row>
    <row r="89" spans="1:9">
      <c r="A89" s="252"/>
      <c r="B89" s="248"/>
      <c r="C89" s="248"/>
      <c r="E89" s="266"/>
      <c r="F89" s="266"/>
      <c r="G89" s="267"/>
      <c r="I89" s="269"/>
    </row>
    <row r="90" spans="1:9">
      <c r="A90" s="252"/>
      <c r="B90" s="248"/>
      <c r="C90" s="248"/>
      <c r="E90" s="266"/>
      <c r="F90" s="266"/>
      <c r="G90" s="267"/>
      <c r="I90" s="269"/>
    </row>
    <row r="91" spans="1:9">
      <c r="A91" s="252"/>
      <c r="B91" s="248"/>
      <c r="C91" s="248"/>
      <c r="E91" s="266"/>
      <c r="F91" s="266"/>
      <c r="G91" s="267"/>
      <c r="I91" s="269"/>
    </row>
    <row r="92" spans="1:9">
      <c r="A92" s="252"/>
      <c r="B92" s="248"/>
      <c r="C92" s="248"/>
      <c r="E92" s="266"/>
      <c r="F92" s="266"/>
      <c r="G92" s="267"/>
      <c r="I92" s="269"/>
    </row>
    <row r="93" spans="1:9">
      <c r="A93" s="252"/>
      <c r="B93" s="248"/>
      <c r="C93" s="248"/>
      <c r="E93" s="266"/>
      <c r="F93" s="266"/>
      <c r="G93" s="267"/>
    </row>
    <row r="94" spans="1:9">
      <c r="A94" s="252"/>
      <c r="B94" s="248"/>
      <c r="C94" s="248"/>
      <c r="E94" s="266"/>
      <c r="F94" s="266"/>
      <c r="G94" s="267"/>
      <c r="I94" s="269"/>
    </row>
    <row r="95" spans="1:9">
      <c r="A95" s="252"/>
      <c r="B95" s="248"/>
      <c r="C95" s="248"/>
      <c r="E95" s="266"/>
      <c r="F95" s="266"/>
      <c r="G95" s="267"/>
      <c r="I95" s="269"/>
    </row>
    <row r="96" spans="1:9">
      <c r="A96" s="252"/>
      <c r="B96" s="248"/>
      <c r="C96" s="248"/>
      <c r="E96" s="266"/>
      <c r="F96" s="266"/>
      <c r="G96" s="267"/>
    </row>
    <row r="97" spans="1:10">
      <c r="A97" s="252"/>
      <c r="B97" s="248"/>
      <c r="C97" s="248"/>
      <c r="E97" s="266"/>
      <c r="F97" s="266"/>
      <c r="G97" s="267"/>
      <c r="I97" s="266"/>
      <c r="J97" s="266"/>
    </row>
    <row r="98" spans="1:10">
      <c r="A98" s="252"/>
      <c r="B98" s="248"/>
      <c r="C98" s="248"/>
      <c r="E98" s="266"/>
      <c r="F98" s="266"/>
      <c r="G98" s="267"/>
      <c r="I98" s="266"/>
      <c r="J98" s="266"/>
    </row>
    <row r="99" spans="1:10">
      <c r="A99" s="252"/>
      <c r="B99" s="248"/>
      <c r="C99" s="248"/>
      <c r="E99" s="266"/>
      <c r="F99" s="266"/>
      <c r="G99" s="267"/>
      <c r="I99" s="266"/>
      <c r="J99" s="266"/>
    </row>
    <row r="100" spans="1:10">
      <c r="A100" s="252"/>
      <c r="B100" s="248"/>
      <c r="C100" s="248"/>
      <c r="E100" s="266"/>
      <c r="F100" s="266"/>
      <c r="G100" s="267"/>
      <c r="I100" s="266"/>
      <c r="J100" s="266"/>
    </row>
    <row r="101" spans="1:10">
      <c r="A101" s="252"/>
      <c r="B101" s="248"/>
      <c r="C101" s="248"/>
      <c r="E101" s="266"/>
      <c r="F101" s="266"/>
      <c r="G101" s="267"/>
      <c r="I101" s="266"/>
      <c r="J101" s="266"/>
    </row>
    <row r="102" spans="1:10">
      <c r="A102" s="252"/>
      <c r="B102" s="248"/>
      <c r="C102" s="248"/>
      <c r="E102" s="266"/>
      <c r="F102" s="266"/>
      <c r="G102" s="267"/>
    </row>
    <row r="103" spans="1:10">
      <c r="A103" s="252"/>
      <c r="B103" s="248"/>
      <c r="C103" s="248"/>
      <c r="E103" s="266"/>
      <c r="F103" s="266"/>
      <c r="G103" s="267"/>
    </row>
    <row r="104" spans="1:10">
      <c r="A104" s="252"/>
      <c r="B104" s="248"/>
      <c r="C104" s="248"/>
      <c r="E104" s="266"/>
      <c r="F104" s="266"/>
      <c r="G104" s="267"/>
    </row>
    <row r="105" spans="1:10">
      <c r="A105" s="252"/>
      <c r="B105" s="248"/>
      <c r="C105" s="248"/>
      <c r="E105" s="266"/>
      <c r="F105" s="266"/>
      <c r="G105" s="267"/>
    </row>
    <row r="106" spans="1:10">
      <c r="A106" s="252"/>
      <c r="B106" s="248"/>
      <c r="C106" s="248"/>
      <c r="E106" s="266"/>
      <c r="F106" s="266"/>
      <c r="G106" s="267"/>
    </row>
    <row r="107" spans="1:10">
      <c r="A107" s="252"/>
      <c r="B107" s="248"/>
      <c r="C107" s="248"/>
      <c r="E107" s="266"/>
      <c r="F107" s="266"/>
      <c r="G107" s="267"/>
    </row>
    <row r="108" spans="1:10">
      <c r="A108" s="252"/>
      <c r="B108" s="248"/>
      <c r="C108" s="248"/>
      <c r="E108" s="266"/>
      <c r="F108" s="266"/>
      <c r="G108" s="267"/>
    </row>
    <row r="109" spans="1:10">
      <c r="A109" s="252"/>
      <c r="B109" s="248"/>
      <c r="C109" s="248"/>
      <c r="E109" s="266"/>
      <c r="F109" s="266"/>
      <c r="G109" s="267"/>
    </row>
    <row r="110" spans="1:10">
      <c r="A110" s="252"/>
      <c r="B110" s="248"/>
      <c r="C110" s="248"/>
      <c r="E110" s="266"/>
      <c r="F110" s="266"/>
      <c r="G110" s="267"/>
    </row>
    <row r="111" spans="1:10">
      <c r="A111" s="252"/>
      <c r="B111" s="248"/>
      <c r="C111" s="248"/>
      <c r="E111" s="266"/>
      <c r="F111" s="266"/>
      <c r="G111" s="267"/>
    </row>
    <row r="112" spans="1:10">
      <c r="A112" s="252"/>
      <c r="B112" s="248"/>
      <c r="C112" s="248"/>
      <c r="E112" s="266"/>
      <c r="F112" s="266"/>
      <c r="G112" s="267"/>
    </row>
    <row r="113" spans="1:7">
      <c r="A113" s="252"/>
      <c r="B113" s="248"/>
      <c r="C113" s="248"/>
      <c r="E113" s="266"/>
      <c r="F113" s="266"/>
      <c r="G113" s="267"/>
    </row>
    <row r="114" spans="1:7">
      <c r="A114" s="252"/>
      <c r="B114" s="248"/>
      <c r="C114" s="248"/>
      <c r="E114" s="266"/>
      <c r="F114" s="266"/>
      <c r="G114" s="267"/>
    </row>
    <row r="115" spans="1:7">
      <c r="A115" s="252"/>
      <c r="B115" s="248"/>
      <c r="C115" s="248"/>
      <c r="E115" s="266"/>
      <c r="F115" s="266"/>
      <c r="G115" s="267"/>
    </row>
    <row r="116" spans="1:7">
      <c r="A116" s="252"/>
      <c r="B116" s="248"/>
      <c r="C116" s="248"/>
      <c r="E116" s="266"/>
      <c r="F116" s="266"/>
      <c r="G116" s="267"/>
    </row>
    <row r="117" spans="1:7">
      <c r="A117" s="252"/>
      <c r="B117" s="248"/>
      <c r="C117" s="248"/>
      <c r="E117" s="266"/>
      <c r="F117" s="266"/>
      <c r="G117" s="267"/>
    </row>
    <row r="118" spans="1:7">
      <c r="A118" s="252"/>
      <c r="B118" s="248"/>
      <c r="C118" s="248"/>
      <c r="E118" s="266"/>
      <c r="F118" s="266"/>
      <c r="G118" s="267"/>
    </row>
    <row r="119" spans="1:7">
      <c r="A119" s="252"/>
      <c r="B119" s="248"/>
      <c r="C119" s="248"/>
      <c r="E119" s="266"/>
      <c r="F119" s="266"/>
      <c r="G119" s="267"/>
    </row>
    <row r="120" spans="1:7">
      <c r="A120" s="252"/>
      <c r="B120" s="248"/>
      <c r="C120" s="248"/>
      <c r="E120" s="266"/>
      <c r="F120" s="266"/>
      <c r="G120" s="267"/>
    </row>
    <row r="121" spans="1:7">
      <c r="A121" s="252"/>
      <c r="B121" s="248"/>
      <c r="C121" s="248"/>
      <c r="E121" s="266"/>
      <c r="F121" s="266"/>
      <c r="G121" s="267"/>
    </row>
    <row r="122" spans="1:7">
      <c r="A122" s="252"/>
      <c r="B122" s="248"/>
      <c r="C122" s="248"/>
      <c r="E122" s="266"/>
      <c r="F122" s="266"/>
      <c r="G122" s="267"/>
    </row>
    <row r="123" spans="1:7">
      <c r="A123" s="252"/>
      <c r="B123" s="248"/>
      <c r="C123" s="248"/>
      <c r="E123" s="266"/>
      <c r="F123" s="266"/>
      <c r="G123" s="267"/>
    </row>
    <row r="124" spans="1:7">
      <c r="A124" s="252"/>
      <c r="B124" s="248"/>
      <c r="C124" s="248"/>
      <c r="E124" s="266"/>
      <c r="F124" s="266"/>
      <c r="G124" s="267"/>
    </row>
    <row r="125" spans="1:7">
      <c r="A125" s="252"/>
      <c r="B125" s="248"/>
      <c r="C125" s="248"/>
      <c r="E125" s="266"/>
      <c r="F125" s="266"/>
      <c r="G125" s="267"/>
    </row>
    <row r="126" spans="1:7">
      <c r="A126" s="252"/>
      <c r="B126" s="248"/>
      <c r="C126" s="248"/>
      <c r="E126" s="266"/>
      <c r="F126" s="266"/>
      <c r="G126" s="267"/>
    </row>
    <row r="127" spans="1:7">
      <c r="A127" s="252"/>
      <c r="B127" s="248"/>
      <c r="C127" s="248"/>
      <c r="E127" s="266"/>
      <c r="F127" s="266"/>
      <c r="G127" s="267"/>
    </row>
    <row r="128" spans="1:7">
      <c r="A128" s="252"/>
      <c r="B128" s="248"/>
      <c r="C128" s="248"/>
      <c r="E128" s="266"/>
      <c r="F128" s="266"/>
      <c r="G128" s="267"/>
    </row>
    <row r="129" spans="1:7">
      <c r="A129" s="252"/>
      <c r="B129" s="248"/>
      <c r="C129" s="248"/>
      <c r="E129" s="266"/>
      <c r="F129" s="266"/>
      <c r="G129" s="267"/>
    </row>
    <row r="130" spans="1:7">
      <c r="A130" s="252"/>
      <c r="B130" s="248"/>
      <c r="C130" s="248"/>
      <c r="E130" s="266"/>
      <c r="F130" s="266"/>
      <c r="G130" s="267"/>
    </row>
    <row r="131" spans="1:7">
      <c r="A131" s="252"/>
      <c r="B131" s="248"/>
      <c r="C131" s="248"/>
      <c r="E131" s="266"/>
      <c r="F131" s="266"/>
      <c r="G131" s="267"/>
    </row>
    <row r="132" spans="1:7">
      <c r="A132" s="252"/>
      <c r="B132" s="248"/>
      <c r="C132" s="248"/>
      <c r="E132" s="266"/>
      <c r="F132" s="266"/>
      <c r="G132" s="267"/>
    </row>
    <row r="133" spans="1:7">
      <c r="A133" s="252"/>
      <c r="B133" s="248"/>
      <c r="C133" s="248"/>
      <c r="E133" s="266"/>
      <c r="F133" s="266"/>
      <c r="G133" s="267"/>
    </row>
    <row r="134" spans="1:7">
      <c r="A134" s="252"/>
      <c r="B134" s="248"/>
      <c r="C134" s="248"/>
      <c r="E134" s="266"/>
      <c r="F134" s="266"/>
      <c r="G134" s="267"/>
    </row>
    <row r="135" spans="1:7">
      <c r="A135" s="252"/>
      <c r="B135" s="248"/>
      <c r="C135" s="248"/>
      <c r="E135" s="266"/>
      <c r="F135" s="266"/>
      <c r="G135" s="267"/>
    </row>
    <row r="136" spans="1:7">
      <c r="A136" s="252"/>
      <c r="B136" s="248"/>
      <c r="C136" s="248"/>
      <c r="E136" s="266"/>
      <c r="F136" s="266"/>
      <c r="G136" s="267"/>
    </row>
    <row r="137" spans="1:7">
      <c r="A137" s="252"/>
      <c r="B137" s="248"/>
      <c r="C137" s="248"/>
      <c r="E137" s="266"/>
      <c r="F137" s="266"/>
      <c r="G137" s="267"/>
    </row>
    <row r="138" spans="1:7">
      <c r="A138" s="252"/>
      <c r="B138" s="248"/>
      <c r="C138" s="248"/>
      <c r="E138" s="266"/>
      <c r="F138" s="266"/>
      <c r="G138" s="267"/>
    </row>
    <row r="139" spans="1:7">
      <c r="A139" s="252"/>
      <c r="B139" s="248"/>
      <c r="C139" s="248"/>
      <c r="E139" s="266"/>
      <c r="F139" s="266"/>
      <c r="G139" s="267"/>
    </row>
    <row r="140" spans="1:7">
      <c r="A140" s="252"/>
      <c r="B140" s="248"/>
      <c r="C140" s="248"/>
      <c r="E140" s="266"/>
      <c r="F140" s="266"/>
      <c r="G140" s="267"/>
    </row>
    <row r="141" spans="1:7">
      <c r="A141" s="252"/>
      <c r="B141" s="248"/>
      <c r="C141" s="248"/>
      <c r="E141" s="266"/>
      <c r="F141" s="266"/>
      <c r="G141" s="267"/>
    </row>
    <row r="142" spans="1:7">
      <c r="A142" s="252"/>
      <c r="B142" s="248"/>
      <c r="C142" s="248"/>
      <c r="E142" s="266"/>
      <c r="F142" s="266"/>
      <c r="G142" s="267"/>
    </row>
    <row r="143" spans="1:7">
      <c r="A143" s="252"/>
      <c r="B143" s="248"/>
      <c r="C143" s="248"/>
      <c r="E143" s="266"/>
      <c r="F143" s="266"/>
      <c r="G143" s="267"/>
    </row>
    <row r="144" spans="1:7">
      <c r="A144" s="252"/>
      <c r="B144" s="248"/>
      <c r="C144" s="248"/>
      <c r="E144" s="266"/>
      <c r="F144" s="266"/>
      <c r="G144" s="267"/>
    </row>
    <row r="145" spans="1:7">
      <c r="A145" s="252"/>
      <c r="B145" s="248"/>
      <c r="C145" s="248"/>
      <c r="E145" s="266"/>
      <c r="F145" s="266"/>
      <c r="G145" s="267"/>
    </row>
    <row r="146" spans="1:7">
      <c r="A146" s="252"/>
      <c r="B146" s="248"/>
      <c r="C146" s="248"/>
      <c r="E146" s="266"/>
      <c r="F146" s="266"/>
      <c r="G146" s="267"/>
    </row>
    <row r="147" spans="1:7">
      <c r="A147" s="252"/>
      <c r="B147" s="248"/>
      <c r="C147" s="248"/>
      <c r="E147" s="266"/>
      <c r="F147" s="266"/>
      <c r="G147" s="267"/>
    </row>
    <row r="148" spans="1:7">
      <c r="A148" s="252"/>
      <c r="B148" s="248"/>
      <c r="C148" s="248"/>
      <c r="E148" s="266"/>
      <c r="F148" s="266"/>
      <c r="G148" s="267"/>
    </row>
    <row r="149" spans="1:7">
      <c r="A149" s="252"/>
      <c r="B149" s="248"/>
      <c r="C149" s="248"/>
      <c r="E149" s="266"/>
      <c r="F149" s="266"/>
      <c r="G149" s="267"/>
    </row>
    <row r="150" spans="1:7">
      <c r="A150" s="252"/>
      <c r="B150" s="248"/>
      <c r="C150" s="248"/>
      <c r="E150" s="266"/>
      <c r="F150" s="266"/>
      <c r="G150" s="267"/>
    </row>
    <row r="151" spans="1:7">
      <c r="A151" s="252"/>
      <c r="B151" s="248"/>
      <c r="C151" s="248"/>
      <c r="E151" s="266"/>
      <c r="F151" s="266"/>
      <c r="G151" s="267"/>
    </row>
    <row r="152" spans="1:7">
      <c r="A152" s="252"/>
      <c r="B152" s="248"/>
      <c r="C152" s="248"/>
      <c r="E152" s="266"/>
      <c r="F152" s="266"/>
      <c r="G152" s="267"/>
    </row>
    <row r="153" spans="1:7">
      <c r="A153" s="252"/>
      <c r="B153" s="248"/>
      <c r="C153" s="248"/>
      <c r="E153" s="266"/>
      <c r="F153" s="266"/>
      <c r="G153" s="267"/>
    </row>
    <row r="154" spans="1:7">
      <c r="A154" s="252"/>
      <c r="B154" s="248"/>
      <c r="C154" s="248"/>
      <c r="E154" s="266"/>
      <c r="F154" s="266"/>
      <c r="G154" s="267"/>
    </row>
    <row r="155" spans="1:7">
      <c r="A155" s="252"/>
      <c r="B155" s="248"/>
      <c r="C155" s="248"/>
      <c r="E155" s="266"/>
      <c r="F155" s="266"/>
      <c r="G155" s="267"/>
    </row>
    <row r="156" spans="1:7">
      <c r="A156" s="252"/>
      <c r="B156" s="248"/>
      <c r="C156" s="248"/>
      <c r="E156" s="266"/>
      <c r="F156" s="266"/>
      <c r="G156" s="267"/>
    </row>
    <row r="157" spans="1:7">
      <c r="A157" s="252"/>
      <c r="B157" s="248"/>
      <c r="C157" s="248"/>
      <c r="E157" s="266"/>
      <c r="F157" s="266"/>
      <c r="G157" s="267"/>
    </row>
    <row r="158" spans="1:7">
      <c r="A158" s="252"/>
      <c r="B158" s="248"/>
      <c r="C158" s="248"/>
      <c r="E158" s="266"/>
      <c r="F158" s="266"/>
      <c r="G158" s="267"/>
    </row>
    <row r="159" spans="1:7">
      <c r="A159" s="252"/>
      <c r="B159" s="248"/>
      <c r="C159" s="248"/>
      <c r="E159" s="266"/>
      <c r="F159" s="266"/>
      <c r="G159" s="267"/>
    </row>
    <row r="160" spans="1:7">
      <c r="A160" s="252"/>
      <c r="B160" s="248"/>
      <c r="C160" s="248"/>
      <c r="E160" s="266"/>
      <c r="F160" s="266"/>
      <c r="G160" s="267"/>
    </row>
    <row r="161" spans="1:7">
      <c r="A161" s="252"/>
      <c r="B161" s="248"/>
      <c r="C161" s="248"/>
      <c r="E161" s="266"/>
      <c r="F161" s="266"/>
      <c r="G161" s="267"/>
    </row>
    <row r="162" spans="1:7">
      <c r="A162" s="252"/>
      <c r="B162" s="248"/>
      <c r="C162" s="248"/>
      <c r="E162" s="266"/>
      <c r="F162" s="266"/>
      <c r="G162" s="267"/>
    </row>
    <row r="163" spans="1:7">
      <c r="A163" s="252"/>
      <c r="B163" s="248"/>
      <c r="C163" s="248"/>
      <c r="E163" s="266"/>
      <c r="F163" s="266"/>
      <c r="G163" s="267"/>
    </row>
    <row r="164" spans="1:7">
      <c r="A164" s="252"/>
      <c r="B164" s="248"/>
      <c r="C164" s="248"/>
      <c r="E164" s="266"/>
      <c r="F164" s="266"/>
      <c r="G164" s="267"/>
    </row>
    <row r="165" spans="1:7">
      <c r="A165" s="252"/>
      <c r="B165" s="248"/>
      <c r="C165" s="248"/>
      <c r="E165" s="266"/>
      <c r="F165" s="266"/>
      <c r="G165" s="267"/>
    </row>
    <row r="166" spans="1:7">
      <c r="A166" s="252"/>
      <c r="B166" s="248"/>
      <c r="C166" s="248"/>
      <c r="E166" s="266"/>
      <c r="F166" s="266"/>
      <c r="G166" s="267"/>
    </row>
    <row r="167" spans="1:7">
      <c r="A167" s="252"/>
      <c r="B167" s="248"/>
      <c r="C167" s="248"/>
      <c r="E167" s="266"/>
      <c r="F167" s="266"/>
      <c r="G167" s="267"/>
    </row>
    <row r="168" spans="1:7">
      <c r="A168" s="252"/>
      <c r="B168" s="248"/>
      <c r="C168" s="248"/>
      <c r="E168" s="266"/>
      <c r="F168" s="266"/>
      <c r="G168" s="267"/>
    </row>
    <row r="169" spans="1:7">
      <c r="A169" s="252"/>
      <c r="B169" s="248"/>
      <c r="C169" s="248"/>
      <c r="E169" s="266"/>
      <c r="F169" s="266"/>
      <c r="G169" s="267"/>
    </row>
    <row r="170" spans="1:7">
      <c r="A170" s="252"/>
      <c r="B170" s="248"/>
      <c r="C170" s="248"/>
      <c r="E170" s="266"/>
      <c r="F170" s="266"/>
      <c r="G170" s="267"/>
    </row>
    <row r="171" spans="1:7">
      <c r="A171" s="252"/>
      <c r="B171" s="248"/>
      <c r="C171" s="248"/>
      <c r="E171" s="266"/>
      <c r="F171" s="266"/>
      <c r="G171" s="267"/>
    </row>
    <row r="172" spans="1:7">
      <c r="A172" s="252"/>
      <c r="B172" s="248"/>
      <c r="C172" s="248"/>
      <c r="E172" s="266"/>
      <c r="F172" s="266"/>
      <c r="G172" s="267"/>
    </row>
    <row r="173" spans="1:7">
      <c r="A173" s="252"/>
      <c r="B173" s="248"/>
      <c r="C173" s="248"/>
      <c r="E173" s="266"/>
      <c r="F173" s="266"/>
      <c r="G173" s="267"/>
    </row>
    <row r="174" spans="1:7">
      <c r="A174" s="252"/>
      <c r="B174" s="248"/>
      <c r="C174" s="248"/>
      <c r="E174" s="266"/>
      <c r="F174" s="266"/>
      <c r="G174" s="267"/>
    </row>
    <row r="175" spans="1:7">
      <c r="A175" s="252"/>
      <c r="B175" s="248"/>
      <c r="C175" s="248"/>
      <c r="E175" s="266"/>
      <c r="F175" s="266"/>
      <c r="G175" s="267"/>
    </row>
    <row r="176" spans="1:7">
      <c r="A176" s="252"/>
      <c r="B176" s="248"/>
      <c r="C176" s="248"/>
      <c r="E176" s="266"/>
      <c r="F176" s="266"/>
      <c r="G176" s="267"/>
    </row>
    <row r="177" spans="1:7">
      <c r="A177" s="252"/>
      <c r="B177" s="248"/>
      <c r="C177" s="248"/>
      <c r="E177" s="266"/>
      <c r="F177" s="266"/>
      <c r="G177" s="267"/>
    </row>
    <row r="178" spans="1:7">
      <c r="A178" s="252"/>
      <c r="B178" s="248"/>
      <c r="C178" s="248"/>
      <c r="E178" s="266"/>
      <c r="F178" s="266"/>
      <c r="G178" s="267"/>
    </row>
    <row r="179" spans="1:7">
      <c r="A179" s="252"/>
      <c r="B179" s="248"/>
      <c r="C179" s="248"/>
      <c r="E179" s="266"/>
      <c r="F179" s="266"/>
      <c r="G179" s="267"/>
    </row>
    <row r="180" spans="1:7">
      <c r="A180" s="252"/>
      <c r="B180" s="248"/>
      <c r="C180" s="248"/>
      <c r="E180" s="266"/>
      <c r="F180" s="266"/>
      <c r="G180" s="267"/>
    </row>
    <row r="181" spans="1:7">
      <c r="A181" s="252"/>
      <c r="B181" s="248"/>
      <c r="C181" s="248"/>
      <c r="E181" s="266"/>
      <c r="F181" s="266"/>
      <c r="G181" s="267"/>
    </row>
    <row r="182" spans="1:7">
      <c r="A182" s="252"/>
      <c r="B182" s="248"/>
      <c r="C182" s="248"/>
      <c r="E182" s="266"/>
      <c r="F182" s="266"/>
      <c r="G182" s="267"/>
    </row>
    <row r="183" spans="1:7">
      <c r="A183" s="252"/>
      <c r="B183" s="248"/>
      <c r="C183" s="248"/>
      <c r="E183" s="266"/>
      <c r="F183" s="266"/>
      <c r="G183" s="267"/>
    </row>
    <row r="184" spans="1:7">
      <c r="A184" s="252"/>
      <c r="B184" s="248"/>
      <c r="C184" s="248"/>
      <c r="E184" s="266"/>
      <c r="F184" s="266"/>
      <c r="G184" s="267"/>
    </row>
    <row r="185" spans="1:7">
      <c r="A185" s="252"/>
      <c r="B185" s="248"/>
      <c r="C185" s="248"/>
      <c r="E185" s="266"/>
      <c r="F185" s="266"/>
      <c r="G185" s="267"/>
    </row>
    <row r="186" spans="1:7">
      <c r="A186" s="252"/>
      <c r="B186" s="248"/>
      <c r="C186" s="248"/>
      <c r="E186" s="266"/>
      <c r="F186" s="266"/>
      <c r="G186" s="267"/>
    </row>
    <row r="187" spans="1:7">
      <c r="A187" s="252"/>
      <c r="B187" s="248"/>
      <c r="C187" s="248"/>
      <c r="E187" s="266"/>
      <c r="F187" s="266"/>
      <c r="G187" s="267"/>
    </row>
    <row r="188" spans="1:7">
      <c r="A188" s="252"/>
      <c r="B188" s="248"/>
      <c r="C188" s="248"/>
      <c r="E188" s="266"/>
      <c r="F188" s="266"/>
      <c r="G188" s="267"/>
    </row>
    <row r="189" spans="1:7">
      <c r="A189" s="252"/>
      <c r="B189" s="248"/>
      <c r="C189" s="248"/>
      <c r="E189" s="266"/>
      <c r="F189" s="266"/>
      <c r="G189" s="267"/>
    </row>
    <row r="190" spans="1:7">
      <c r="A190" s="252"/>
      <c r="B190" s="248"/>
      <c r="C190" s="248"/>
      <c r="E190" s="266"/>
      <c r="F190" s="266"/>
      <c r="G190" s="267"/>
    </row>
    <row r="191" spans="1:7">
      <c r="A191" s="252"/>
      <c r="B191" s="248"/>
      <c r="C191" s="248"/>
      <c r="E191" s="266"/>
      <c r="F191" s="266"/>
      <c r="G191" s="267"/>
    </row>
    <row r="192" spans="1:7">
      <c r="A192" s="252"/>
      <c r="B192" s="248"/>
      <c r="C192" s="248"/>
      <c r="E192" s="266"/>
      <c r="F192" s="266"/>
      <c r="G192" s="267"/>
    </row>
    <row r="193" spans="1:7">
      <c r="A193" s="252"/>
      <c r="B193" s="248"/>
      <c r="C193" s="248"/>
      <c r="E193" s="266"/>
      <c r="F193" s="266"/>
      <c r="G193" s="267"/>
    </row>
    <row r="194" spans="1:7">
      <c r="A194" s="252"/>
      <c r="B194" s="248"/>
      <c r="C194" s="248"/>
      <c r="E194" s="266"/>
      <c r="F194" s="266"/>
      <c r="G194" s="267"/>
    </row>
    <row r="195" spans="1:7">
      <c r="A195" s="252"/>
      <c r="B195" s="248"/>
      <c r="C195" s="248"/>
      <c r="E195" s="266"/>
      <c r="F195" s="266"/>
      <c r="G195" s="267"/>
    </row>
    <row r="196" spans="1:7">
      <c r="A196" s="252"/>
      <c r="B196" s="248"/>
      <c r="C196" s="248"/>
      <c r="E196" s="266"/>
      <c r="F196" s="266"/>
      <c r="G196" s="267"/>
    </row>
    <row r="197" spans="1:7">
      <c r="A197" s="252"/>
      <c r="B197" s="248"/>
      <c r="C197" s="248"/>
      <c r="E197" s="266"/>
      <c r="F197" s="266"/>
      <c r="G197" s="267"/>
    </row>
    <row r="198" spans="1:7">
      <c r="A198" s="252"/>
      <c r="B198" s="248"/>
      <c r="C198" s="248"/>
      <c r="E198" s="266"/>
      <c r="F198" s="266"/>
      <c r="G198" s="267"/>
    </row>
    <row r="199" spans="1:7">
      <c r="A199" s="252"/>
      <c r="B199" s="248"/>
      <c r="C199" s="248"/>
      <c r="E199" s="266"/>
      <c r="F199" s="266"/>
      <c r="G199" s="267"/>
    </row>
    <row r="200" spans="1:7">
      <c r="A200" s="252"/>
      <c r="B200" s="248"/>
      <c r="C200" s="248"/>
      <c r="E200" s="266"/>
      <c r="F200" s="266"/>
      <c r="G200" s="267"/>
    </row>
    <row r="201" spans="1:7">
      <c r="A201" s="252"/>
      <c r="B201" s="248"/>
      <c r="C201" s="248"/>
      <c r="E201" s="266"/>
      <c r="F201" s="266"/>
      <c r="G201" s="267"/>
    </row>
    <row r="202" spans="1:7">
      <c r="A202" s="252"/>
      <c r="B202" s="248"/>
      <c r="C202" s="248"/>
      <c r="E202" s="266"/>
      <c r="F202" s="266"/>
      <c r="G202" s="267"/>
    </row>
    <row r="203" spans="1:7">
      <c r="A203" s="252"/>
      <c r="B203" s="248"/>
      <c r="C203" s="248"/>
      <c r="E203" s="266"/>
      <c r="F203" s="266"/>
      <c r="G203" s="267"/>
    </row>
    <row r="204" spans="1:7">
      <c r="A204" s="252"/>
      <c r="B204" s="248"/>
      <c r="C204" s="248"/>
      <c r="E204" s="266"/>
      <c r="F204" s="266"/>
      <c r="G204" s="267"/>
    </row>
    <row r="205" spans="1:7">
      <c r="A205" s="252"/>
      <c r="B205" s="248"/>
      <c r="C205" s="248"/>
      <c r="E205" s="266"/>
      <c r="F205" s="266"/>
      <c r="G205" s="267"/>
    </row>
    <row r="206" spans="1:7">
      <c r="A206" s="252"/>
      <c r="B206" s="248"/>
      <c r="C206" s="248"/>
      <c r="E206" s="266"/>
      <c r="F206" s="266"/>
      <c r="G206" s="267"/>
    </row>
    <row r="207" spans="1:7">
      <c r="A207" s="252"/>
      <c r="B207" s="248"/>
      <c r="C207" s="248"/>
      <c r="E207" s="266"/>
      <c r="F207" s="266"/>
      <c r="G207" s="267"/>
    </row>
    <row r="208" spans="1:7">
      <c r="A208" s="252"/>
      <c r="B208" s="248"/>
      <c r="C208" s="248"/>
      <c r="E208" s="266"/>
      <c r="F208" s="266"/>
      <c r="G208" s="267"/>
    </row>
    <row r="209" spans="1:7">
      <c r="A209" s="252"/>
      <c r="B209" s="248"/>
      <c r="C209" s="248"/>
      <c r="E209" s="266"/>
      <c r="F209" s="266"/>
      <c r="G209" s="267"/>
    </row>
    <row r="210" spans="1:7">
      <c r="A210" s="252"/>
      <c r="B210" s="248"/>
      <c r="C210" s="248"/>
      <c r="E210" s="266"/>
      <c r="F210" s="266"/>
      <c r="G210" s="267"/>
    </row>
    <row r="211" spans="1:7">
      <c r="A211" s="252"/>
      <c r="B211" s="248"/>
      <c r="C211" s="248"/>
      <c r="E211" s="266"/>
      <c r="F211" s="266"/>
      <c r="G211" s="267"/>
    </row>
    <row r="212" spans="1:7">
      <c r="A212" s="252"/>
      <c r="B212" s="248"/>
      <c r="C212" s="248"/>
      <c r="E212" s="266"/>
      <c r="F212" s="266"/>
      <c r="G212" s="267"/>
    </row>
    <row r="213" spans="1:7">
      <c r="A213" s="252"/>
      <c r="B213" s="248"/>
      <c r="C213" s="248"/>
      <c r="E213" s="266"/>
      <c r="F213" s="266"/>
      <c r="G213" s="267"/>
    </row>
    <row r="214" spans="1:7">
      <c r="A214" s="252"/>
      <c r="B214" s="248"/>
      <c r="C214" s="248"/>
      <c r="E214" s="266"/>
      <c r="F214" s="266"/>
      <c r="G214" s="267"/>
    </row>
    <row r="215" spans="1:7">
      <c r="A215" s="252"/>
      <c r="B215" s="248"/>
      <c r="C215" s="248"/>
      <c r="E215" s="266"/>
      <c r="F215" s="266"/>
      <c r="G215" s="267"/>
    </row>
    <row r="216" spans="1:7">
      <c r="A216" s="252"/>
      <c r="B216" s="248"/>
      <c r="C216" s="248"/>
      <c r="E216" s="266"/>
      <c r="F216" s="266"/>
      <c r="G216" s="267"/>
    </row>
    <row r="217" spans="1:7">
      <c r="A217" s="252"/>
      <c r="B217" s="248"/>
      <c r="C217" s="248"/>
      <c r="E217" s="266"/>
      <c r="F217" s="266"/>
      <c r="G217" s="267"/>
    </row>
    <row r="218" spans="1:7">
      <c r="A218" s="252"/>
      <c r="B218" s="248"/>
      <c r="C218" s="248"/>
      <c r="E218" s="266"/>
      <c r="F218" s="266"/>
      <c r="G218" s="267"/>
    </row>
    <row r="219" spans="1:7">
      <c r="A219" s="252"/>
      <c r="B219" s="248"/>
      <c r="C219" s="248"/>
      <c r="E219" s="266"/>
      <c r="F219" s="266"/>
      <c r="G219" s="267"/>
    </row>
    <row r="220" spans="1:7">
      <c r="A220" s="252"/>
      <c r="B220" s="248"/>
      <c r="C220" s="248"/>
      <c r="E220" s="266"/>
      <c r="F220" s="266"/>
      <c r="G220" s="267"/>
    </row>
    <row r="221" spans="1:7">
      <c r="A221" s="252"/>
      <c r="B221" s="248"/>
      <c r="C221" s="248"/>
      <c r="E221" s="266"/>
      <c r="F221" s="266"/>
      <c r="G221" s="267"/>
    </row>
    <row r="222" spans="1:7">
      <c r="A222" s="252"/>
      <c r="B222" s="248"/>
      <c r="C222" s="248"/>
      <c r="E222" s="266"/>
      <c r="F222" s="266"/>
      <c r="G222" s="267"/>
    </row>
    <row r="223" spans="1:7">
      <c r="A223" s="252"/>
      <c r="B223" s="248"/>
      <c r="C223" s="248"/>
      <c r="E223" s="266"/>
      <c r="F223" s="266"/>
      <c r="G223" s="267"/>
    </row>
    <row r="224" spans="1:7">
      <c r="A224" s="252"/>
      <c r="B224" s="248"/>
      <c r="C224" s="248"/>
      <c r="E224" s="266"/>
      <c r="F224" s="266"/>
      <c r="G224" s="267"/>
    </row>
    <row r="225" spans="1:7">
      <c r="A225" s="252"/>
      <c r="B225" s="248"/>
      <c r="C225" s="248"/>
      <c r="E225" s="266"/>
      <c r="F225" s="266"/>
      <c r="G225" s="267"/>
    </row>
    <row r="226" spans="1:7">
      <c r="A226" s="252"/>
      <c r="B226" s="248"/>
      <c r="C226" s="248"/>
      <c r="E226" s="266"/>
      <c r="F226" s="266"/>
      <c r="G226" s="267"/>
    </row>
    <row r="227" spans="1:7">
      <c r="A227" s="252"/>
      <c r="B227" s="248"/>
      <c r="C227" s="248"/>
      <c r="E227" s="266"/>
      <c r="F227" s="266"/>
      <c r="G227" s="267"/>
    </row>
    <row r="228" spans="1:7">
      <c r="A228" s="252"/>
      <c r="B228" s="248"/>
      <c r="C228" s="248"/>
      <c r="E228" s="266"/>
      <c r="F228" s="266"/>
      <c r="G228" s="267"/>
    </row>
    <row r="229" spans="1:7">
      <c r="A229" s="252"/>
      <c r="B229" s="248"/>
      <c r="C229" s="248"/>
      <c r="E229" s="266"/>
      <c r="F229" s="266"/>
      <c r="G229" s="267"/>
    </row>
    <row r="230" spans="1:7">
      <c r="A230" s="252"/>
      <c r="B230" s="248"/>
      <c r="C230" s="248"/>
      <c r="E230" s="266"/>
      <c r="F230" s="266"/>
      <c r="G230" s="267"/>
    </row>
    <row r="231" spans="1:7">
      <c r="A231" s="252"/>
      <c r="B231" s="248"/>
      <c r="C231" s="248"/>
      <c r="E231" s="266"/>
      <c r="F231" s="266"/>
      <c r="G231" s="267"/>
    </row>
    <row r="232" spans="1:7">
      <c r="A232" s="252"/>
      <c r="B232" s="248"/>
      <c r="C232" s="248"/>
      <c r="E232" s="266"/>
      <c r="F232" s="266"/>
      <c r="G232" s="267"/>
    </row>
    <row r="233" spans="1:7">
      <c r="A233" s="252"/>
      <c r="B233" s="248"/>
      <c r="C233" s="248"/>
      <c r="E233" s="266"/>
      <c r="F233" s="266"/>
      <c r="G233" s="267"/>
    </row>
    <row r="234" spans="1:7">
      <c r="A234" s="252"/>
      <c r="B234" s="248"/>
      <c r="C234" s="248"/>
      <c r="E234" s="266"/>
      <c r="F234" s="266"/>
      <c r="G234" s="267"/>
    </row>
    <row r="235" spans="1:7">
      <c r="A235" s="252"/>
      <c r="B235" s="248"/>
      <c r="C235" s="248"/>
      <c r="E235" s="266"/>
      <c r="F235" s="266"/>
      <c r="G235" s="267"/>
    </row>
    <row r="236" spans="1:7">
      <c r="A236" s="252"/>
      <c r="B236" s="248"/>
      <c r="C236" s="248"/>
      <c r="E236" s="266"/>
      <c r="F236" s="266"/>
      <c r="G236" s="267"/>
    </row>
    <row r="237" spans="1:7">
      <c r="A237" s="252"/>
      <c r="B237" s="248"/>
      <c r="C237" s="248"/>
      <c r="E237" s="266"/>
      <c r="F237" s="266"/>
      <c r="G237" s="267"/>
    </row>
    <row r="238" spans="1:7">
      <c r="A238" s="252"/>
      <c r="B238" s="248"/>
      <c r="C238" s="248"/>
      <c r="E238" s="266"/>
      <c r="F238" s="266"/>
      <c r="G238" s="267"/>
    </row>
    <row r="239" spans="1:7">
      <c r="A239" s="252"/>
      <c r="B239" s="248"/>
      <c r="C239" s="248"/>
      <c r="E239" s="266"/>
      <c r="F239" s="266"/>
      <c r="G239" s="267"/>
    </row>
    <row r="240" spans="1:7">
      <c r="A240" s="252"/>
      <c r="B240" s="248"/>
      <c r="C240" s="248"/>
      <c r="E240" s="266"/>
      <c r="F240" s="266"/>
      <c r="G240" s="267"/>
    </row>
    <row r="241" spans="1:7">
      <c r="A241" s="252"/>
      <c r="B241" s="248"/>
      <c r="C241" s="248"/>
      <c r="E241" s="266"/>
      <c r="F241" s="266"/>
      <c r="G241" s="267"/>
    </row>
    <row r="242" spans="1:7">
      <c r="A242" s="252"/>
      <c r="B242" s="248"/>
      <c r="C242" s="248"/>
      <c r="E242" s="266"/>
      <c r="F242" s="266"/>
      <c r="G242" s="267"/>
    </row>
    <row r="243" spans="1:7">
      <c r="A243" s="252"/>
      <c r="B243" s="248"/>
      <c r="C243" s="248"/>
      <c r="E243" s="266"/>
      <c r="F243" s="266"/>
      <c r="G243" s="267"/>
    </row>
    <row r="244" spans="1:7">
      <c r="A244" s="252"/>
      <c r="B244" s="248"/>
      <c r="C244" s="248"/>
      <c r="E244" s="266"/>
      <c r="F244" s="266"/>
      <c r="G244" s="267"/>
    </row>
    <row r="245" spans="1:7">
      <c r="A245" s="252"/>
      <c r="B245" s="248"/>
      <c r="C245" s="248"/>
      <c r="E245" s="266"/>
      <c r="F245" s="266"/>
      <c r="G245" s="267"/>
    </row>
    <row r="246" spans="1:7">
      <c r="A246" s="252"/>
      <c r="B246" s="248"/>
      <c r="C246" s="248"/>
      <c r="E246" s="266"/>
      <c r="F246" s="266"/>
      <c r="G246" s="267"/>
    </row>
    <row r="247" spans="1:7">
      <c r="A247" s="252"/>
      <c r="B247" s="248"/>
      <c r="C247" s="248"/>
      <c r="E247" s="266"/>
      <c r="F247" s="266"/>
      <c r="G247" s="267"/>
    </row>
    <row r="248" spans="1:7">
      <c r="A248" s="252"/>
      <c r="B248" s="248"/>
      <c r="C248" s="248"/>
      <c r="E248" s="266"/>
      <c r="F248" s="266"/>
      <c r="G248" s="267"/>
    </row>
    <row r="249" spans="1:7">
      <c r="A249" s="252"/>
      <c r="B249" s="248"/>
      <c r="C249" s="248"/>
      <c r="E249" s="266"/>
      <c r="F249" s="266"/>
      <c r="G249" s="267"/>
    </row>
    <row r="250" spans="1:7">
      <c r="A250" s="252"/>
      <c r="B250" s="248"/>
      <c r="C250" s="248"/>
      <c r="E250" s="266"/>
      <c r="F250" s="266"/>
      <c r="G250" s="267"/>
    </row>
    <row r="251" spans="1:7">
      <c r="A251" s="252"/>
      <c r="B251" s="248"/>
      <c r="C251" s="248"/>
      <c r="E251" s="266"/>
      <c r="F251" s="266"/>
      <c r="G251" s="267"/>
    </row>
    <row r="252" spans="1:7">
      <c r="A252" s="252"/>
      <c r="B252" s="248"/>
      <c r="C252" s="248"/>
      <c r="E252" s="266"/>
      <c r="F252" s="266"/>
      <c r="G252" s="267"/>
    </row>
    <row r="253" spans="1:7">
      <c r="A253" s="252"/>
      <c r="B253" s="248"/>
      <c r="C253" s="248"/>
      <c r="E253" s="266"/>
      <c r="F253" s="266"/>
      <c r="G253" s="267"/>
    </row>
    <row r="254" spans="1:7">
      <c r="A254" s="252"/>
      <c r="B254" s="248"/>
      <c r="C254" s="248"/>
      <c r="E254" s="266"/>
      <c r="F254" s="266"/>
      <c r="G254" s="267"/>
    </row>
    <row r="255" spans="1:7">
      <c r="A255" s="252"/>
      <c r="B255" s="248"/>
      <c r="C255" s="248"/>
      <c r="E255" s="266"/>
      <c r="F255" s="266"/>
      <c r="G255" s="267"/>
    </row>
    <row r="256" spans="1:7">
      <c r="A256" s="252"/>
      <c r="B256" s="248"/>
      <c r="C256" s="248"/>
      <c r="E256" s="266"/>
      <c r="F256" s="266"/>
      <c r="G256" s="267"/>
    </row>
    <row r="257" spans="1:7">
      <c r="A257" s="252"/>
      <c r="B257" s="248"/>
      <c r="C257" s="248"/>
      <c r="E257" s="266"/>
      <c r="F257" s="266"/>
      <c r="G257" s="267"/>
    </row>
    <row r="258" spans="1:7">
      <c r="A258" s="252"/>
      <c r="B258" s="248"/>
      <c r="C258" s="248"/>
      <c r="E258" s="266"/>
      <c r="F258" s="266"/>
      <c r="G258" s="267"/>
    </row>
    <row r="259" spans="1:7">
      <c r="A259" s="252"/>
      <c r="B259" s="248"/>
      <c r="C259" s="248"/>
      <c r="E259" s="266"/>
      <c r="F259" s="266"/>
      <c r="G259" s="267"/>
    </row>
    <row r="260" spans="1:7">
      <c r="A260" s="252"/>
      <c r="B260" s="248"/>
      <c r="C260" s="248"/>
      <c r="E260" s="266"/>
      <c r="F260" s="266"/>
      <c r="G260" s="267"/>
    </row>
    <row r="261" spans="1:7">
      <c r="A261" s="252"/>
      <c r="B261" s="248"/>
      <c r="C261" s="248"/>
      <c r="E261" s="266"/>
      <c r="F261" s="266"/>
      <c r="G261" s="267"/>
    </row>
    <row r="262" spans="1:7">
      <c r="A262" s="252"/>
      <c r="B262" s="248"/>
      <c r="C262" s="248"/>
      <c r="E262" s="266"/>
      <c r="F262" s="266"/>
      <c r="G262" s="267"/>
    </row>
    <row r="263" spans="1:7">
      <c r="A263" s="252"/>
      <c r="B263" s="248"/>
      <c r="C263" s="248"/>
      <c r="E263" s="266"/>
      <c r="F263" s="266"/>
      <c r="G263" s="267"/>
    </row>
    <row r="264" spans="1:7">
      <c r="A264" s="252"/>
      <c r="B264" s="248"/>
      <c r="C264" s="248"/>
      <c r="E264" s="266"/>
      <c r="F264" s="266"/>
      <c r="G264" s="267"/>
    </row>
    <row r="265" spans="1:7">
      <c r="A265" s="252"/>
      <c r="B265" s="248"/>
      <c r="C265" s="248"/>
      <c r="E265" s="266"/>
      <c r="F265" s="266"/>
      <c r="G265" s="267"/>
    </row>
    <row r="266" spans="1:7">
      <c r="A266" s="252"/>
      <c r="B266" s="248"/>
      <c r="C266" s="248"/>
      <c r="E266" s="266"/>
      <c r="F266" s="266"/>
      <c r="G266" s="267"/>
    </row>
    <row r="267" spans="1:7">
      <c r="A267" s="252"/>
      <c r="B267" s="248"/>
      <c r="C267" s="248"/>
      <c r="E267" s="266"/>
      <c r="F267" s="266"/>
      <c r="G267" s="267"/>
    </row>
    <row r="268" spans="1:7">
      <c r="A268" s="252"/>
      <c r="B268" s="248"/>
      <c r="C268" s="248"/>
      <c r="E268" s="266"/>
      <c r="F268" s="266"/>
      <c r="G268" s="267"/>
    </row>
    <row r="269" spans="1:7">
      <c r="A269" s="252"/>
      <c r="B269" s="248"/>
      <c r="C269" s="248"/>
      <c r="E269" s="266"/>
      <c r="F269" s="266"/>
      <c r="G269" s="267"/>
    </row>
    <row r="270" spans="1:7">
      <c r="A270" s="252"/>
      <c r="B270" s="248"/>
      <c r="C270" s="248"/>
      <c r="E270" s="266"/>
      <c r="F270" s="266"/>
      <c r="G270" s="267"/>
    </row>
    <row r="271" spans="1:7">
      <c r="A271" s="252"/>
      <c r="B271" s="248"/>
      <c r="C271" s="248"/>
      <c r="E271" s="266"/>
      <c r="F271" s="266"/>
      <c r="G271" s="267"/>
    </row>
    <row r="272" spans="1:7">
      <c r="A272" s="252"/>
      <c r="B272" s="248"/>
      <c r="C272" s="248"/>
      <c r="E272" s="266"/>
      <c r="F272" s="266"/>
      <c r="G272" s="267"/>
    </row>
    <row r="273" spans="1:7">
      <c r="A273" s="252"/>
      <c r="B273" s="248"/>
      <c r="C273" s="248"/>
      <c r="E273" s="266"/>
      <c r="F273" s="266"/>
      <c r="G273" s="267"/>
    </row>
    <row r="274" spans="1:7">
      <c r="A274" s="252"/>
      <c r="B274" s="248"/>
      <c r="C274" s="248"/>
      <c r="E274" s="266"/>
      <c r="F274" s="266"/>
      <c r="G274" s="267"/>
    </row>
    <row r="275" spans="1:7">
      <c r="A275" s="252"/>
      <c r="B275" s="248"/>
      <c r="C275" s="248"/>
      <c r="E275" s="266"/>
      <c r="F275" s="266"/>
      <c r="G275" s="267"/>
    </row>
    <row r="276" spans="1:7">
      <c r="A276" s="252"/>
      <c r="B276" s="248"/>
      <c r="C276" s="248"/>
      <c r="E276" s="266"/>
      <c r="F276" s="266"/>
      <c r="G276" s="267"/>
    </row>
    <row r="277" spans="1:7">
      <c r="A277" s="252"/>
      <c r="B277" s="248"/>
      <c r="C277" s="248"/>
      <c r="E277" s="266"/>
      <c r="F277" s="266"/>
      <c r="G277" s="267"/>
    </row>
    <row r="278" spans="1:7">
      <c r="A278" s="252"/>
      <c r="B278" s="248"/>
      <c r="C278" s="248"/>
      <c r="E278" s="266"/>
      <c r="F278" s="266"/>
      <c r="G278" s="267"/>
    </row>
    <row r="279" spans="1:7">
      <c r="A279" s="252"/>
      <c r="B279" s="248"/>
      <c r="C279" s="248"/>
      <c r="E279" s="266"/>
      <c r="F279" s="266"/>
      <c r="G279" s="267"/>
    </row>
    <row r="280" spans="1:7">
      <c r="A280" s="252"/>
      <c r="B280" s="248"/>
      <c r="C280" s="248"/>
      <c r="E280" s="266"/>
      <c r="F280" s="266"/>
      <c r="G280" s="267"/>
    </row>
    <row r="281" spans="1:7">
      <c r="A281" s="252"/>
      <c r="B281" s="248"/>
      <c r="C281" s="248"/>
      <c r="E281" s="266"/>
      <c r="F281" s="266"/>
      <c r="G281" s="267"/>
    </row>
    <row r="282" spans="1:7">
      <c r="A282" s="252"/>
      <c r="B282" s="248"/>
      <c r="C282" s="248"/>
      <c r="E282" s="266"/>
      <c r="F282" s="266"/>
      <c r="G282" s="267"/>
    </row>
    <row r="283" spans="1:7">
      <c r="A283" s="252"/>
      <c r="B283" s="248"/>
      <c r="C283" s="248"/>
      <c r="E283" s="266"/>
      <c r="F283" s="266"/>
      <c r="G283" s="267"/>
    </row>
    <row r="284" spans="1:7">
      <c r="A284" s="252"/>
      <c r="B284" s="248"/>
      <c r="C284" s="248"/>
      <c r="E284" s="266"/>
      <c r="F284" s="266"/>
      <c r="G284" s="267"/>
    </row>
    <row r="285" spans="1:7">
      <c r="A285" s="252"/>
      <c r="B285" s="248"/>
      <c r="C285" s="248"/>
      <c r="E285" s="266"/>
      <c r="F285" s="266"/>
      <c r="G285" s="267"/>
    </row>
    <row r="286" spans="1:7">
      <c r="A286" s="252"/>
      <c r="B286" s="248"/>
      <c r="C286" s="248"/>
      <c r="E286" s="266"/>
      <c r="F286" s="266"/>
      <c r="G286" s="267"/>
    </row>
    <row r="287" spans="1:7">
      <c r="A287" s="252"/>
      <c r="B287" s="248"/>
      <c r="C287" s="248"/>
      <c r="E287" s="266"/>
      <c r="F287" s="266"/>
      <c r="G287" s="267"/>
    </row>
    <row r="288" spans="1:7">
      <c r="A288" s="252"/>
      <c r="B288" s="248"/>
      <c r="C288" s="248"/>
      <c r="E288" s="266"/>
      <c r="F288" s="266"/>
      <c r="G288" s="267"/>
    </row>
    <row r="289" spans="1:7">
      <c r="A289" s="252"/>
      <c r="B289" s="248"/>
      <c r="C289" s="248"/>
      <c r="E289" s="266"/>
      <c r="F289" s="266"/>
      <c r="G289" s="267"/>
    </row>
    <row r="290" spans="1:7">
      <c r="A290" s="252"/>
      <c r="B290" s="248"/>
      <c r="C290" s="248"/>
      <c r="E290" s="266"/>
      <c r="F290" s="266"/>
      <c r="G290" s="267"/>
    </row>
    <row r="291" spans="1:7">
      <c r="A291" s="252"/>
      <c r="B291" s="248"/>
      <c r="C291" s="248"/>
      <c r="E291" s="266"/>
      <c r="F291" s="266"/>
      <c r="G291" s="267"/>
    </row>
    <row r="292" spans="1:7">
      <c r="A292" s="252"/>
      <c r="B292" s="248"/>
      <c r="C292" s="248"/>
      <c r="E292" s="266"/>
      <c r="F292" s="266"/>
      <c r="G292" s="267"/>
    </row>
    <row r="293" spans="1:7">
      <c r="A293" s="252"/>
      <c r="B293" s="248"/>
      <c r="C293" s="248"/>
      <c r="E293" s="266"/>
      <c r="F293" s="266"/>
      <c r="G293" s="267"/>
    </row>
    <row r="294" spans="1:7">
      <c r="A294" s="252"/>
      <c r="B294" s="248"/>
      <c r="C294" s="248"/>
      <c r="E294" s="266"/>
      <c r="F294" s="266"/>
      <c r="G294" s="267"/>
    </row>
    <row r="295" spans="1:7">
      <c r="A295" s="252"/>
      <c r="B295" s="248"/>
      <c r="C295" s="248"/>
      <c r="E295" s="266"/>
      <c r="F295" s="266"/>
      <c r="G295" s="267"/>
    </row>
    <row r="296" spans="1:7">
      <c r="A296" s="252"/>
      <c r="B296" s="248"/>
      <c r="C296" s="248"/>
      <c r="E296" s="266"/>
      <c r="F296" s="266"/>
      <c r="G296" s="267"/>
    </row>
    <row r="297" spans="1:7">
      <c r="A297" s="252"/>
      <c r="B297" s="248"/>
      <c r="C297" s="248"/>
      <c r="E297" s="266"/>
      <c r="F297" s="266"/>
      <c r="G297" s="267"/>
    </row>
    <row r="298" spans="1:7">
      <c r="A298" s="252"/>
      <c r="B298" s="248"/>
      <c r="C298" s="248"/>
      <c r="E298" s="266"/>
      <c r="F298" s="266"/>
      <c r="G298" s="267"/>
    </row>
    <row r="299" spans="1:7">
      <c r="A299" s="252"/>
      <c r="B299" s="248"/>
      <c r="C299" s="248"/>
      <c r="E299" s="266"/>
      <c r="F299" s="266"/>
      <c r="G299" s="267"/>
    </row>
    <row r="300" spans="1:7">
      <c r="A300" s="252"/>
      <c r="B300" s="248"/>
      <c r="C300" s="248"/>
      <c r="E300" s="266"/>
      <c r="F300" s="266"/>
      <c r="G300" s="267"/>
    </row>
    <row r="301" spans="1:7">
      <c r="A301" s="252"/>
      <c r="B301" s="248"/>
      <c r="C301" s="248"/>
      <c r="E301" s="266"/>
      <c r="F301" s="266"/>
      <c r="G301" s="267"/>
    </row>
    <row r="302" spans="1:7">
      <c r="A302" s="252"/>
      <c r="B302" s="248"/>
      <c r="C302" s="248"/>
      <c r="E302" s="266"/>
      <c r="F302" s="266"/>
      <c r="G302" s="267"/>
    </row>
    <row r="303" spans="1:7">
      <c r="A303" s="252"/>
      <c r="B303" s="248"/>
      <c r="C303" s="248"/>
      <c r="E303" s="266"/>
      <c r="F303" s="266"/>
      <c r="G303" s="267"/>
    </row>
    <row r="304" spans="1:7">
      <c r="A304" s="252"/>
      <c r="B304" s="248"/>
      <c r="C304" s="248"/>
      <c r="E304" s="266"/>
      <c r="F304" s="266"/>
      <c r="G304" s="267"/>
    </row>
    <row r="305" spans="1:7">
      <c r="A305" s="252"/>
      <c r="B305" s="248"/>
      <c r="C305" s="248"/>
      <c r="E305" s="266"/>
      <c r="F305" s="266"/>
      <c r="G305" s="267"/>
    </row>
    <row r="306" spans="1:7">
      <c r="A306" s="252"/>
      <c r="B306" s="248"/>
      <c r="C306" s="248"/>
      <c r="E306" s="266"/>
      <c r="F306" s="266"/>
      <c r="G306" s="267"/>
    </row>
    <row r="307" spans="1:7">
      <c r="A307" s="252"/>
      <c r="B307" s="248"/>
      <c r="C307" s="248"/>
      <c r="E307" s="266"/>
      <c r="F307" s="266"/>
      <c r="G307" s="267"/>
    </row>
    <row r="308" spans="1:7">
      <c r="A308" s="252"/>
      <c r="B308" s="248"/>
      <c r="C308" s="248"/>
      <c r="E308" s="266"/>
      <c r="F308" s="266"/>
      <c r="G308" s="267"/>
    </row>
    <row r="309" spans="1:7">
      <c r="A309" s="252"/>
      <c r="B309" s="248"/>
      <c r="C309" s="248"/>
      <c r="E309" s="266"/>
      <c r="F309" s="266"/>
    </row>
  </sheetData>
  <mergeCells count="3">
    <mergeCell ref="A1:G1"/>
    <mergeCell ref="A2:G2"/>
    <mergeCell ref="E3:F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40">
    <tabColor rgb="FFFFC000"/>
  </sheetPr>
  <dimension ref="B2:H34"/>
  <sheetViews>
    <sheetView showGridLines="0" zoomScale="75" workbookViewId="0">
      <selection activeCell="D24" sqref="D24"/>
    </sheetView>
  </sheetViews>
  <sheetFormatPr baseColWidth="10" defaultColWidth="11.33203125" defaultRowHeight="15.6"/>
  <cols>
    <col min="1" max="1" width="5.21875" style="4" customWidth="1"/>
    <col min="2" max="2" width="33.33203125" style="4" customWidth="1"/>
    <col min="3" max="3" width="18.44140625" style="4" bestFit="1" customWidth="1"/>
    <col min="4" max="4" width="24.88671875" style="4" customWidth="1"/>
    <col min="5" max="5" width="14.109375" style="48" customWidth="1"/>
    <col min="6" max="6" width="12" style="4" bestFit="1" customWidth="1"/>
    <col min="7" max="7" width="14.33203125" style="4" bestFit="1" customWidth="1"/>
    <col min="8" max="16384" width="11.33203125" style="4"/>
  </cols>
  <sheetData>
    <row r="2" spans="2:7" ht="25.8">
      <c r="B2" s="505" t="str">
        <f>+'Estados de Resultados Mensual $'!B2</f>
        <v>ConBoca</v>
      </c>
      <c r="C2" s="505"/>
      <c r="D2" s="505"/>
    </row>
    <row r="3" spans="2:7">
      <c r="B3" s="506" t="s">
        <v>153</v>
      </c>
      <c r="C3" s="506"/>
      <c r="D3" s="506"/>
    </row>
    <row r="4" spans="2:7">
      <c r="B4" s="506" t="s">
        <v>79</v>
      </c>
      <c r="C4" s="506"/>
      <c r="D4" s="506"/>
    </row>
    <row r="5" spans="2:7">
      <c r="B5" s="507" t="str">
        <f>+B18</f>
        <v>Diciembre de 2023</v>
      </c>
      <c r="C5" s="507"/>
      <c r="D5" s="507"/>
    </row>
    <row r="7" spans="2:7" ht="29.25" customHeight="1">
      <c r="B7" s="117" t="s">
        <v>80</v>
      </c>
      <c r="C7" s="118" t="s">
        <v>33</v>
      </c>
      <c r="D7" s="118" t="str">
        <f>+B18</f>
        <v>Diciembre de 2023</v>
      </c>
    </row>
    <row r="8" spans="2:7">
      <c r="B8" s="106"/>
      <c r="C8" s="119"/>
      <c r="D8" s="120" t="s">
        <v>28</v>
      </c>
    </row>
    <row r="9" spans="2:7">
      <c r="B9" s="175"/>
      <c r="C9" s="176"/>
      <c r="D9" s="177"/>
    </row>
    <row r="10" spans="2:7">
      <c r="B10" s="46" t="s">
        <v>245</v>
      </c>
      <c r="C10" s="243" t="str">
        <f>+B5</f>
        <v>Diciembre de 2023</v>
      </c>
      <c r="D10" s="51"/>
      <c r="G10" s="8"/>
    </row>
    <row r="11" spans="2:7">
      <c r="B11" s="46"/>
      <c r="C11" s="50"/>
      <c r="D11" s="51"/>
      <c r="G11" s="8"/>
    </row>
    <row r="12" spans="2:7">
      <c r="B12" s="508" t="s">
        <v>247</v>
      </c>
      <c r="C12" s="509"/>
      <c r="D12" s="52">
        <f>SUM(D10:D11)</f>
        <v>0</v>
      </c>
    </row>
    <row r="13" spans="2:7">
      <c r="B13" s="14"/>
      <c r="C13" s="14"/>
      <c r="D13" s="180"/>
    </row>
    <row r="14" spans="2:7">
      <c r="B14" s="14"/>
      <c r="C14" s="14"/>
      <c r="D14" s="180"/>
    </row>
    <row r="15" spans="2:7" ht="25.8">
      <c r="B15" s="505" t="str">
        <f>+B2</f>
        <v>ConBoca</v>
      </c>
      <c r="C15" s="505"/>
      <c r="D15" s="505"/>
      <c r="E15" s="44"/>
      <c r="F15" s="2"/>
    </row>
    <row r="16" spans="2:7" ht="12.75" customHeight="1">
      <c r="B16" s="506" t="s">
        <v>81</v>
      </c>
      <c r="C16" s="506"/>
      <c r="D16" s="506"/>
      <c r="E16" s="44"/>
    </row>
    <row r="17" spans="2:8">
      <c r="B17" s="506" t="s">
        <v>79</v>
      </c>
      <c r="C17" s="506"/>
      <c r="D17" s="506"/>
      <c r="E17" s="44"/>
    </row>
    <row r="18" spans="2:8">
      <c r="B18" s="507" t="str">
        <f>+'Caratula Informe'!G9</f>
        <v>Diciembre de 2023</v>
      </c>
      <c r="C18" s="507"/>
      <c r="D18" s="507"/>
      <c r="E18" s="49"/>
    </row>
    <row r="20" spans="2:8" s="45" customFormat="1" ht="33" customHeight="1">
      <c r="B20" s="117" t="s">
        <v>80</v>
      </c>
      <c r="C20" s="118" t="s">
        <v>33</v>
      </c>
      <c r="D20" s="118" t="str">
        <f>+D7</f>
        <v>Diciembre de 2023</v>
      </c>
    </row>
    <row r="21" spans="2:8">
      <c r="B21" s="106"/>
      <c r="C21" s="119"/>
      <c r="D21" s="120" t="s">
        <v>28</v>
      </c>
      <c r="E21" s="2"/>
      <c r="F21" s="2"/>
      <c r="H21" s="235"/>
    </row>
    <row r="22" spans="2:8">
      <c r="B22" s="175"/>
      <c r="C22" s="176"/>
      <c r="D22" s="177"/>
      <c r="E22" s="2"/>
      <c r="F22" s="2"/>
    </row>
    <row r="23" spans="2:8">
      <c r="B23" s="149" t="s">
        <v>229</v>
      </c>
      <c r="C23" s="176"/>
      <c r="D23" s="51"/>
      <c r="E23" s="2"/>
      <c r="F23" s="2"/>
    </row>
    <row r="24" spans="2:8">
      <c r="B24" s="46" t="s">
        <v>355</v>
      </c>
      <c r="C24" s="50" t="str">
        <f>+B18</f>
        <v>Diciembre de 2023</v>
      </c>
      <c r="D24" s="51">
        <f>+'Libreta Banco'!E73</f>
        <v>1990049</v>
      </c>
      <c r="E24" s="2"/>
      <c r="F24" s="2"/>
    </row>
    <row r="25" spans="2:8">
      <c r="B25" s="46" t="s">
        <v>139</v>
      </c>
      <c r="C25" s="176"/>
      <c r="D25" s="51"/>
      <c r="E25" s="2"/>
      <c r="F25" s="2"/>
    </row>
    <row r="26" spans="2:8" ht="9" customHeight="1">
      <c r="B26" s="175"/>
      <c r="C26" s="176"/>
      <c r="D26" s="51"/>
      <c r="E26" s="2"/>
      <c r="F26" s="2"/>
    </row>
    <row r="27" spans="2:8" ht="7.5" customHeight="1">
      <c r="B27" s="46"/>
      <c r="C27" s="50"/>
      <c r="D27" s="51"/>
      <c r="E27" s="151"/>
      <c r="F27" s="151"/>
    </row>
    <row r="28" spans="2:8" ht="16.05" customHeight="1">
      <c r="B28" s="508" t="s">
        <v>112</v>
      </c>
      <c r="C28" s="509"/>
      <c r="D28" s="52">
        <f>SUM(D24:D27)</f>
        <v>1990049</v>
      </c>
      <c r="E28" s="4"/>
      <c r="F28" s="8"/>
    </row>
    <row r="29" spans="2:8">
      <c r="D29" s="8"/>
    </row>
    <row r="32" spans="2:8">
      <c r="D32" s="8"/>
    </row>
    <row r="34" spans="4:4">
      <c r="D34" s="8"/>
    </row>
  </sheetData>
  <mergeCells count="10">
    <mergeCell ref="B28:C28"/>
    <mergeCell ref="B18:D18"/>
    <mergeCell ref="B15:D15"/>
    <mergeCell ref="B16:D16"/>
    <mergeCell ref="B17:D17"/>
    <mergeCell ref="B2:D2"/>
    <mergeCell ref="B3:D3"/>
    <mergeCell ref="B4:D4"/>
    <mergeCell ref="B5:D5"/>
    <mergeCell ref="B12:C12"/>
  </mergeCells>
  <phoneticPr fontId="0" type="noConversion"/>
  <printOptions horizontalCentered="1"/>
  <pageMargins left="0.75" right="0.75" top="0.78740157480314965" bottom="1" header="0" footer="0"/>
  <pageSetup orientation="landscape" r:id="rId1"/>
  <headerFooter alignWithMargins="0">
    <oddFooter xml:space="preserve">&amp;C5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</vt:i4>
      </vt:variant>
    </vt:vector>
  </HeadingPairs>
  <TitlesOfParts>
    <vt:vector size="29" baseType="lpstr">
      <vt:lpstr>Caratula Informe</vt:lpstr>
      <vt:lpstr>Balance Clasificado</vt:lpstr>
      <vt:lpstr>Balance General $</vt:lpstr>
      <vt:lpstr>EE.RR Mes y Acum VS BP</vt:lpstr>
      <vt:lpstr>Estados de Resultados Mensual $</vt:lpstr>
      <vt:lpstr>U-Base de Resultados</vt:lpstr>
      <vt:lpstr>Libreta Banco</vt:lpstr>
      <vt:lpstr>Cuenta Caja</vt:lpstr>
      <vt:lpstr>Banco</vt:lpstr>
      <vt:lpstr>Acreedores Varios</vt:lpstr>
      <vt:lpstr>Patrimonio</vt:lpstr>
      <vt:lpstr>Valor Donantes</vt:lpstr>
      <vt:lpstr>Fondos Mutuos</vt:lpstr>
      <vt:lpstr>Deudores Varios</vt:lpstr>
      <vt:lpstr>Activos Fijos</vt:lpstr>
      <vt:lpstr>Oblig. Bancos</vt:lpstr>
      <vt:lpstr>Ctas.por Pagar</vt:lpstr>
      <vt:lpstr>Provisiones</vt:lpstr>
      <vt:lpstr>Retenciones</vt:lpstr>
      <vt:lpstr>Libro Ventas</vt:lpstr>
      <vt:lpstr>Imptos por Recuperar</vt:lpstr>
      <vt:lpstr>Libro Compras</vt:lpstr>
      <vt:lpstr>IVA</vt:lpstr>
      <vt:lpstr>BP 2024</vt:lpstr>
      <vt:lpstr>'Balance General $'!Área_de_impresión</vt:lpstr>
      <vt:lpstr>'Ctas.por Pagar'!Área_de_impresión</vt:lpstr>
      <vt:lpstr>'Estados de Resultados Mensual $'!Área_de_impresión</vt:lpstr>
      <vt:lpstr>Patrimonio!Área_de_impresión</vt:lpstr>
      <vt:lpstr>'U-Base de Resultados'!Área_de_impresión</vt:lpstr>
    </vt:vector>
  </TitlesOfParts>
  <Company>ADEXUS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Series estadÃonomicos/951_455.asp?f=D&amp;s=UF&amp;idioma=E&amp;inSesionAno=&amp;c=n&amp;d=2 Series estadÃ­sticas - Base de Datos EstadÃ­sticos</dc:title>
  <dc:creator>Leonardo Soto</dc:creator>
  <cp:lastModifiedBy>Alicia Albornoz Saavedra</cp:lastModifiedBy>
  <cp:lastPrinted>2024-07-20T15:01:58Z</cp:lastPrinted>
  <dcterms:created xsi:type="dcterms:W3CDTF">2002-07-05T08:19:24Z</dcterms:created>
  <dcterms:modified xsi:type="dcterms:W3CDTF">2024-07-20T15:09:20Z</dcterms:modified>
</cp:coreProperties>
</file>