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5480" windowHeight="11160"/>
  </bookViews>
  <sheets>
    <sheet name="Balance 2024" sheetId="2" r:id="rId1"/>
    <sheet name="Resumen" sheetId="1" r:id="rId2"/>
    <sheet name="Hoja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2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C13" i="1"/>
  <c r="P7"/>
  <c r="O5"/>
  <c r="M3"/>
  <c r="B8" l="1"/>
  <c r="P8"/>
  <c r="P6"/>
  <c r="P5"/>
  <c r="P4"/>
  <c r="P3"/>
  <c r="P9" l="1"/>
  <c r="N8"/>
  <c r="N9"/>
  <c r="O9"/>
  <c r="O7"/>
  <c r="O3"/>
  <c r="M5"/>
  <c r="M6"/>
  <c r="L8"/>
  <c r="K6"/>
  <c r="M7"/>
  <c r="K3"/>
  <c r="K9" s="1"/>
  <c r="K5"/>
  <c r="J9" s="1"/>
  <c r="J8"/>
  <c r="H8"/>
  <c r="H9" s="1"/>
  <c r="I9"/>
  <c r="F8"/>
  <c r="G9"/>
  <c r="F9"/>
  <c r="D8"/>
  <c r="D9"/>
  <c r="B9"/>
  <c r="C3"/>
  <c r="C4"/>
  <c r="C5"/>
  <c r="B12" l="1"/>
  <c r="M9"/>
  <c r="L9"/>
  <c r="C9"/>
  <c r="E9"/>
  <c r="B13" l="1"/>
  <c r="B14" s="1"/>
</calcChain>
</file>

<file path=xl/sharedStrings.xml><?xml version="1.0" encoding="utf-8"?>
<sst xmlns="http://schemas.openxmlformats.org/spreadsheetml/2006/main" count="64" uniqueCount="48">
  <si>
    <t>Veterinario</t>
  </si>
  <si>
    <t>Combustible</t>
  </si>
  <si>
    <t>Almacen</t>
  </si>
  <si>
    <t>Abonos</t>
  </si>
  <si>
    <t>Cargos</t>
  </si>
  <si>
    <t>Resumen - Cartola 01</t>
  </si>
  <si>
    <t>Saldos</t>
  </si>
  <si>
    <t>Resumen - Cartola 02</t>
  </si>
  <si>
    <t>Donaciones Recibidas</t>
  </si>
  <si>
    <t>Resumen - Cartola 03</t>
  </si>
  <si>
    <t>Resumen - Cartola 04</t>
  </si>
  <si>
    <t>Resumen - Cartola 05</t>
  </si>
  <si>
    <t>Egreso Caja</t>
  </si>
  <si>
    <t>Resumen - Cartola 06</t>
  </si>
  <si>
    <t>Resumen - Cartola 07</t>
  </si>
  <si>
    <t>Total Abonos</t>
  </si>
  <si>
    <t>Total Cargos</t>
  </si>
  <si>
    <t>RUT. 65.206.851-0</t>
  </si>
  <si>
    <t>FUNDACIÓN PIWKEYEYU</t>
  </si>
  <si>
    <t>R. LEGAL: TERESA DEL CARMEN AMIGO PINO</t>
  </si>
  <si>
    <t>Balance General (8 Columnas)</t>
  </si>
  <si>
    <t>Comprendido entre el 01/01/2024 y 31/12/2024</t>
  </si>
  <si>
    <t>LAGO RUPANCO #0866, VILLA PUCARÁ 1, SAN BERNARDO</t>
  </si>
  <si>
    <t>GIRO: RESCATE Y REUBICACIÓN DE ANIMALES</t>
  </si>
  <si>
    <t>RUT. 9.992.427-6</t>
  </si>
  <si>
    <t>Nombre Cuenta</t>
  </si>
  <si>
    <t>Débito</t>
  </si>
  <si>
    <t>Crédito</t>
  </si>
  <si>
    <t>Deudor</t>
  </si>
  <si>
    <t>Acreedor</t>
  </si>
  <si>
    <t>Activo</t>
  </si>
  <si>
    <t>Pasivo</t>
  </si>
  <si>
    <t>Saldo</t>
  </si>
  <si>
    <t>Inventarios</t>
  </si>
  <si>
    <t>Resultado</t>
  </si>
  <si>
    <t>Pérdidas</t>
  </si>
  <si>
    <t>Ganancias</t>
  </si>
  <si>
    <t>Gtos. Gral.</t>
  </si>
  <si>
    <t>Transferencias a terceros</t>
  </si>
  <si>
    <t>Caja</t>
  </si>
  <si>
    <t>Ingresos por donaciones</t>
  </si>
  <si>
    <t>Totales iguales</t>
  </si>
  <si>
    <t>Utilidad del ejercicio</t>
  </si>
  <si>
    <t>Totales generales</t>
  </si>
  <si>
    <t>Manuel Pinto Ramírez</t>
  </si>
  <si>
    <t>Contador</t>
  </si>
  <si>
    <t>Representante Legal</t>
  </si>
  <si>
    <t>Teresa Amigo Pino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</si>
</sst>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1" applyNumberFormat="1" applyFont="1"/>
    <xf numFmtId="164" fontId="0" fillId="2" borderId="0" xfId="1" applyNumberFormat="1" applyFont="1" applyFill="1"/>
    <xf numFmtId="164" fontId="0" fillId="0" borderId="0" xfId="0" applyNumberFormat="1"/>
    <xf numFmtId="0" fontId="0" fillId="0" borderId="0" xfId="0" applyAlignment="1">
      <alignment horizontal="center"/>
    </xf>
    <xf numFmtId="164" fontId="0" fillId="3" borderId="0" xfId="1" applyNumberFormat="1" applyFont="1" applyFill="1"/>
    <xf numFmtId="0" fontId="0" fillId="0" borderId="0" xfId="0" applyFill="1"/>
    <xf numFmtId="164" fontId="0" fillId="3" borderId="0" xfId="0" applyNumberFormat="1" applyFill="1"/>
    <xf numFmtId="0" fontId="0" fillId="0" borderId="2" xfId="0" applyBorder="1"/>
    <xf numFmtId="0" fontId="0" fillId="0" borderId="3" xfId="0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0" fontId="0" fillId="0" borderId="4" xfId="0" applyBorder="1"/>
    <xf numFmtId="164" fontId="0" fillId="0" borderId="7" xfId="1" applyNumberFormat="1" applyFont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1" applyNumberFormat="1" applyFont="1" applyBorder="1"/>
    <xf numFmtId="164" fontId="0" fillId="0" borderId="4" xfId="0" applyNumberFormat="1" applyBorder="1"/>
    <xf numFmtId="0" fontId="0" fillId="0" borderId="9" xfId="0" applyFill="1" applyBorder="1"/>
    <xf numFmtId="0" fontId="0" fillId="0" borderId="10" xfId="0" applyFill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13" xfId="0" applyNumberFormat="1" applyBorder="1"/>
    <xf numFmtId="164" fontId="0" fillId="0" borderId="13" xfId="1" applyNumberFormat="1" applyFont="1" applyBorder="1"/>
    <xf numFmtId="0" fontId="0" fillId="0" borderId="13" xfId="0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7" workbookViewId="0">
      <selection activeCell="D27" sqref="D27"/>
    </sheetView>
  </sheetViews>
  <sheetFormatPr baseColWidth="10" defaultRowHeight="15"/>
  <cols>
    <col min="1" max="1" width="23.28515625" bestFit="1" customWidth="1"/>
    <col min="2" max="5" width="12.5703125" bestFit="1" customWidth="1"/>
    <col min="8" max="9" width="12.5703125" bestFit="1" customWidth="1"/>
  </cols>
  <sheetData>
    <row r="1" spans="1:9">
      <c r="A1" s="1" t="s">
        <v>18</v>
      </c>
    </row>
    <row r="2" spans="1:9">
      <c r="A2" s="1" t="s">
        <v>17</v>
      </c>
    </row>
    <row r="3" spans="1:9">
      <c r="A3" s="1" t="s">
        <v>22</v>
      </c>
    </row>
    <row r="4" spans="1:9">
      <c r="A4" s="1" t="s">
        <v>23</v>
      </c>
    </row>
    <row r="5" spans="1:9">
      <c r="A5" s="1" t="s">
        <v>19</v>
      </c>
    </row>
    <row r="6" spans="1:9">
      <c r="A6" s="1" t="s">
        <v>24</v>
      </c>
    </row>
    <row r="8" spans="1:9">
      <c r="D8" s="1" t="s">
        <v>20</v>
      </c>
    </row>
    <row r="9" spans="1:9">
      <c r="C9" s="1" t="s">
        <v>21</v>
      </c>
    </row>
    <row r="10" spans="1:9">
      <c r="A10" s="19"/>
      <c r="B10" s="11"/>
      <c r="C10" s="12"/>
      <c r="D10" s="35" t="s">
        <v>32</v>
      </c>
      <c r="E10" s="36"/>
      <c r="F10" s="35" t="s">
        <v>33</v>
      </c>
      <c r="G10" s="36"/>
      <c r="H10" s="35" t="s">
        <v>34</v>
      </c>
      <c r="I10" s="36"/>
    </row>
    <row r="11" spans="1:9">
      <c r="A11" s="24" t="s">
        <v>25</v>
      </c>
      <c r="B11" s="22" t="s">
        <v>26</v>
      </c>
      <c r="C11" s="23" t="s">
        <v>27</v>
      </c>
      <c r="D11" s="22" t="s">
        <v>28</v>
      </c>
      <c r="E11" s="23" t="s">
        <v>29</v>
      </c>
      <c r="F11" s="22" t="s">
        <v>30</v>
      </c>
      <c r="G11" s="23" t="s">
        <v>31</v>
      </c>
      <c r="H11" s="22" t="s">
        <v>35</v>
      </c>
      <c r="I11" s="23" t="s">
        <v>36</v>
      </c>
    </row>
    <row r="12" spans="1:9">
      <c r="A12" s="20" t="s">
        <v>39</v>
      </c>
      <c r="B12" s="13">
        <v>4024732</v>
      </c>
      <c r="C12" s="14">
        <v>3910200</v>
      </c>
      <c r="D12" s="13">
        <v>114532</v>
      </c>
      <c r="E12" s="17"/>
      <c r="F12" s="13">
        <v>114532</v>
      </c>
      <c r="G12" s="17"/>
      <c r="H12" s="15"/>
      <c r="I12" s="17"/>
    </row>
    <row r="13" spans="1:9">
      <c r="A13" s="20" t="s">
        <v>40</v>
      </c>
      <c r="B13" s="13"/>
      <c r="C13" s="14">
        <v>4024732</v>
      </c>
      <c r="D13" s="25"/>
      <c r="E13" s="14">
        <v>4024732</v>
      </c>
      <c r="F13" s="15"/>
      <c r="G13" s="17"/>
      <c r="H13" s="15"/>
      <c r="I13" s="14">
        <v>4024732</v>
      </c>
    </row>
    <row r="14" spans="1:9">
      <c r="A14" s="20" t="s">
        <v>0</v>
      </c>
      <c r="B14" s="13">
        <v>1260970</v>
      </c>
      <c r="C14" s="17"/>
      <c r="D14" s="13">
        <v>1260970</v>
      </c>
      <c r="E14" s="14"/>
      <c r="F14" s="15"/>
      <c r="G14" s="17"/>
      <c r="H14" s="13">
        <v>1260970</v>
      </c>
      <c r="I14" s="17"/>
    </row>
    <row r="15" spans="1:9">
      <c r="A15" s="20" t="s">
        <v>37</v>
      </c>
      <c r="B15" s="13">
        <v>1526230</v>
      </c>
      <c r="C15" s="17"/>
      <c r="D15" s="13">
        <v>1526230</v>
      </c>
      <c r="E15" s="14"/>
      <c r="F15" s="15"/>
      <c r="G15" s="17"/>
      <c r="H15" s="13">
        <v>1526230</v>
      </c>
      <c r="I15" s="17"/>
    </row>
    <row r="16" spans="1:9">
      <c r="A16" s="21" t="s">
        <v>38</v>
      </c>
      <c r="B16" s="32">
        <v>1123000</v>
      </c>
      <c r="C16" s="18"/>
      <c r="D16" s="32">
        <v>1123000</v>
      </c>
      <c r="E16" s="16"/>
      <c r="F16" s="33"/>
      <c r="G16" s="18"/>
      <c r="H16" s="32">
        <v>1123000</v>
      </c>
      <c r="I16" s="18"/>
    </row>
    <row r="17" spans="1:9">
      <c r="A17" s="27" t="s">
        <v>41</v>
      </c>
      <c r="B17" s="26">
        <f t="shared" ref="B17:I17" si="0">SUM(B12:B16)</f>
        <v>7934932</v>
      </c>
      <c r="C17" s="14">
        <f t="shared" si="0"/>
        <v>7934932</v>
      </c>
      <c r="D17" s="6">
        <f t="shared" si="0"/>
        <v>4024732</v>
      </c>
      <c r="E17" s="14">
        <f t="shared" si="0"/>
        <v>4024732</v>
      </c>
      <c r="F17" s="4">
        <f t="shared" si="0"/>
        <v>114532</v>
      </c>
      <c r="G17" s="14">
        <f t="shared" si="0"/>
        <v>0</v>
      </c>
      <c r="H17" s="4">
        <f t="shared" si="0"/>
        <v>3910200</v>
      </c>
      <c r="I17" s="14">
        <f t="shared" si="0"/>
        <v>4024732</v>
      </c>
    </row>
    <row r="18" spans="1:9">
      <c r="A18" s="27" t="s">
        <v>42</v>
      </c>
      <c r="B18" s="15"/>
      <c r="C18" s="17"/>
      <c r="E18" s="17"/>
      <c r="G18" s="14">
        <v>114532</v>
      </c>
      <c r="H18" s="4">
        <v>114532</v>
      </c>
      <c r="I18" s="17"/>
    </row>
    <row r="19" spans="1:9">
      <c r="A19" s="28" t="s">
        <v>43</v>
      </c>
      <c r="B19" s="29">
        <f t="shared" ref="B19:I19" si="1">SUM(B17:B18)</f>
        <v>7934932</v>
      </c>
      <c r="C19" s="30">
        <f t="shared" si="1"/>
        <v>7934932</v>
      </c>
      <c r="D19" s="31">
        <f t="shared" si="1"/>
        <v>4024732</v>
      </c>
      <c r="E19" s="30">
        <f t="shared" si="1"/>
        <v>4024732</v>
      </c>
      <c r="F19" s="31">
        <f t="shared" si="1"/>
        <v>114532</v>
      </c>
      <c r="G19" s="30">
        <f t="shared" si="1"/>
        <v>114532</v>
      </c>
      <c r="H19" s="31">
        <f t="shared" si="1"/>
        <v>4024732</v>
      </c>
      <c r="I19" s="30">
        <f t="shared" si="1"/>
        <v>4024732</v>
      </c>
    </row>
    <row r="24" spans="1:9">
      <c r="B24" s="34" t="s">
        <v>44</v>
      </c>
      <c r="C24" s="34"/>
      <c r="F24" s="34" t="s">
        <v>47</v>
      </c>
      <c r="G24" s="34"/>
    </row>
    <row r="25" spans="1:9">
      <c r="B25" s="34" t="s">
        <v>45</v>
      </c>
      <c r="C25" s="34"/>
      <c r="F25" s="34" t="s">
        <v>46</v>
      </c>
      <c r="G25" s="34"/>
    </row>
    <row r="26" spans="1:9">
      <c r="F26" s="34" t="s">
        <v>24</v>
      </c>
      <c r="G26" s="34"/>
    </row>
  </sheetData>
  <mergeCells count="8">
    <mergeCell ref="F26:G26"/>
    <mergeCell ref="D10:E10"/>
    <mergeCell ref="F10:G10"/>
    <mergeCell ref="H10:I10"/>
    <mergeCell ref="B25:C25"/>
    <mergeCell ref="B24:C24"/>
    <mergeCell ref="F25:G25"/>
    <mergeCell ref="F24:G24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5"/>
  <sheetViews>
    <sheetView zoomScale="75" zoomScaleNormal="75" workbookViewId="0">
      <selection activeCell="B13" sqref="B13"/>
    </sheetView>
  </sheetViews>
  <sheetFormatPr baseColWidth="10" defaultRowHeight="15"/>
  <cols>
    <col min="1" max="1" width="23.42578125" bestFit="1" customWidth="1"/>
    <col min="2" max="5" width="12" bestFit="1" customWidth="1"/>
  </cols>
  <sheetData>
    <row r="1" spans="1:16">
      <c r="B1" s="34" t="s">
        <v>5</v>
      </c>
      <c r="C1" s="34"/>
      <c r="D1" s="34" t="s">
        <v>7</v>
      </c>
      <c r="E1" s="34"/>
      <c r="F1" s="34" t="s">
        <v>9</v>
      </c>
      <c r="G1" s="34"/>
      <c r="H1" s="34" t="s">
        <v>10</v>
      </c>
      <c r="I1" s="34"/>
      <c r="J1" s="34" t="s">
        <v>11</v>
      </c>
      <c r="K1" s="34"/>
      <c r="L1" s="34" t="s">
        <v>13</v>
      </c>
      <c r="M1" s="34"/>
      <c r="N1" s="34" t="s">
        <v>14</v>
      </c>
      <c r="O1" s="34"/>
      <c r="P1" s="7" t="s">
        <v>6</v>
      </c>
    </row>
    <row r="2" spans="1:16">
      <c r="B2" s="2" t="s">
        <v>3</v>
      </c>
      <c r="C2" s="2" t="s">
        <v>4</v>
      </c>
      <c r="D2" s="2" t="s">
        <v>3</v>
      </c>
      <c r="E2" s="2" t="s">
        <v>4</v>
      </c>
      <c r="F2" s="2" t="s">
        <v>3</v>
      </c>
      <c r="G2" s="2" t="s">
        <v>4</v>
      </c>
      <c r="H2" s="2" t="s">
        <v>3</v>
      </c>
      <c r="I2" s="2" t="s">
        <v>4</v>
      </c>
      <c r="J2" s="2" t="s">
        <v>3</v>
      </c>
      <c r="K2" s="2" t="s">
        <v>4</v>
      </c>
      <c r="L2" s="2" t="s">
        <v>3</v>
      </c>
      <c r="M2" s="2" t="s">
        <v>4</v>
      </c>
      <c r="N2" s="3" t="s">
        <v>3</v>
      </c>
      <c r="O2" s="3" t="s">
        <v>4</v>
      </c>
    </row>
    <row r="3" spans="1:16">
      <c r="A3" s="1" t="s">
        <v>0</v>
      </c>
      <c r="B3" s="4"/>
      <c r="C3" s="4">
        <f>5000+45000+6200+5000+57000+15910+132000</f>
        <v>266110</v>
      </c>
      <c r="D3" s="4"/>
      <c r="E3" s="4"/>
      <c r="F3" s="4"/>
      <c r="G3" s="4"/>
      <c r="H3" s="4"/>
      <c r="I3" s="4"/>
      <c r="J3" s="4"/>
      <c r="K3" s="4">
        <f>5490+18740+20230+10990+20230+12000+14400</f>
        <v>102080</v>
      </c>
      <c r="L3" s="4"/>
      <c r="M3" s="4">
        <f>22500+14990+2390+15800+295110+7030+9490+78000</f>
        <v>445310</v>
      </c>
      <c r="N3" s="4"/>
      <c r="O3" s="4">
        <f>51180+65900+28800+70000+26190+139400+66000</f>
        <v>447470</v>
      </c>
      <c r="P3" s="6">
        <f>C3+E3+G3+I3+K3+M3+O3</f>
        <v>1260970</v>
      </c>
    </row>
    <row r="4" spans="1:16">
      <c r="A4" s="1" t="s">
        <v>1</v>
      </c>
      <c r="B4" s="4"/>
      <c r="C4" s="4">
        <f>10000</f>
        <v>10000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6">
        <f t="shared" ref="P4:P6" si="0">C4+E4+G4+I4+K4+M4+O4</f>
        <v>10000</v>
      </c>
    </row>
    <row r="5" spans="1:16">
      <c r="A5" s="1" t="s">
        <v>2</v>
      </c>
      <c r="B5" s="4"/>
      <c r="C5" s="4">
        <f>22500+29000</f>
        <v>51500</v>
      </c>
      <c r="D5" s="4"/>
      <c r="E5" s="4">
        <v>24150</v>
      </c>
      <c r="F5" s="4"/>
      <c r="G5" s="4"/>
      <c r="H5" s="4"/>
      <c r="I5" s="4"/>
      <c r="K5" s="4">
        <f>2320+5180+27300+16700+1700+400000</f>
        <v>453200</v>
      </c>
      <c r="M5" s="4">
        <f>28870+318230+7900+130100+77990+59360+20000+17300+37990+43360+168920</f>
        <v>910020</v>
      </c>
      <c r="O5" s="4">
        <f>30900+22700+23760</f>
        <v>77360</v>
      </c>
      <c r="P5" s="6">
        <f t="shared" si="0"/>
        <v>1516230</v>
      </c>
    </row>
    <row r="6" spans="1:16">
      <c r="A6" s="1" t="s">
        <v>12</v>
      </c>
      <c r="B6" s="4"/>
      <c r="C6" s="4"/>
      <c r="D6" s="4"/>
      <c r="E6" s="4"/>
      <c r="F6" s="4"/>
      <c r="G6" s="4"/>
      <c r="H6" s="4"/>
      <c r="I6" s="4"/>
      <c r="K6" s="4">
        <f>10000</f>
        <v>10000</v>
      </c>
      <c r="M6" s="4">
        <f>200000+200000+200000+80000</f>
        <v>680000</v>
      </c>
      <c r="O6" s="4"/>
      <c r="P6" s="6">
        <f t="shared" si="0"/>
        <v>690000</v>
      </c>
    </row>
    <row r="7" spans="1:16">
      <c r="A7" s="1" t="s">
        <v>38</v>
      </c>
      <c r="B7" s="4"/>
      <c r="C7" s="4"/>
      <c r="D7" s="4"/>
      <c r="E7" s="4">
        <v>80000</v>
      </c>
      <c r="F7" s="4"/>
      <c r="G7" s="4"/>
      <c r="H7" s="4"/>
      <c r="I7" s="4"/>
      <c r="J7" s="4"/>
      <c r="K7" s="4"/>
      <c r="M7" s="4">
        <f>110000</f>
        <v>110000</v>
      </c>
      <c r="O7">
        <f>135000+108000</f>
        <v>243000</v>
      </c>
      <c r="P7" s="6">
        <f>C7+E7+G7+I7+K7+M7+O7</f>
        <v>433000</v>
      </c>
    </row>
    <row r="8" spans="1:16">
      <c r="A8" s="1" t="s">
        <v>8</v>
      </c>
      <c r="B8" s="4">
        <f>10000+15000+10000+1000+10000+5000+4000+15000+10000+5000+20000+5000+10000+20000+15000+30000+2000+10000+10000+100000+20000+25000+5000+12000+25000+10000</f>
        <v>404000</v>
      </c>
      <c r="C8" s="4"/>
      <c r="D8" s="4">
        <f>4000+32000</f>
        <v>36000</v>
      </c>
      <c r="E8" s="4"/>
      <c r="F8" s="4">
        <f>15000</f>
        <v>15000</v>
      </c>
      <c r="G8" s="4"/>
      <c r="H8" s="4">
        <f>4000</f>
        <v>4000</v>
      </c>
      <c r="I8" s="4"/>
      <c r="J8" s="4">
        <f>10000+5000+15000+10000+25000+15000+10000+10000+25000+15000+30000+50000+2000+10000+6000+5000+31000+5000+15000+200000+20000+10000</f>
        <v>524000</v>
      </c>
      <c r="K8" s="4"/>
      <c r="L8" s="4">
        <f>20000+110000+30000+5000+20000+10000+5000+25000+25000+2000000+20000+20000</f>
        <v>2290000</v>
      </c>
      <c r="M8" s="4"/>
      <c r="N8" s="4">
        <f>30000+8000+15000+26000+350000+20000+15000+10000+20000+10000+10000+1000+20000+15000+100000+2839+15000+10000+10000+1893+20000+2000+15000+25000</f>
        <v>751732</v>
      </c>
      <c r="O8" s="4"/>
      <c r="P8" s="6">
        <f>B8+D8+F8+H8+J8+L8+N8</f>
        <v>4024732</v>
      </c>
    </row>
    <row r="9" spans="1:16">
      <c r="A9" s="1" t="s">
        <v>6</v>
      </c>
      <c r="B9" s="5">
        <f t="shared" ref="B9:M9" si="1">SUM(B3:B8)</f>
        <v>404000</v>
      </c>
      <c r="C9" s="5">
        <f t="shared" si="1"/>
        <v>327610</v>
      </c>
      <c r="D9" s="5">
        <f t="shared" si="1"/>
        <v>36000</v>
      </c>
      <c r="E9" s="5">
        <f t="shared" si="1"/>
        <v>104150</v>
      </c>
      <c r="F9" s="5">
        <f t="shared" si="1"/>
        <v>15000</v>
      </c>
      <c r="G9" s="5">
        <f t="shared" si="1"/>
        <v>0</v>
      </c>
      <c r="H9" s="5">
        <f t="shared" si="1"/>
        <v>4000</v>
      </c>
      <c r="I9" s="5">
        <f t="shared" si="1"/>
        <v>0</v>
      </c>
      <c r="J9" s="5">
        <f t="shared" si="1"/>
        <v>524000</v>
      </c>
      <c r="K9" s="5">
        <f t="shared" si="1"/>
        <v>565280</v>
      </c>
      <c r="L9" s="5">
        <f t="shared" si="1"/>
        <v>2290000</v>
      </c>
      <c r="M9" s="5">
        <f t="shared" si="1"/>
        <v>2145330</v>
      </c>
      <c r="N9" s="5">
        <f t="shared" ref="N9" si="2">SUM(N3:N8)</f>
        <v>751732</v>
      </c>
      <c r="O9" s="5">
        <f t="shared" ref="O9:P9" si="3">SUM(O3:O8)</f>
        <v>767830</v>
      </c>
      <c r="P9" s="8">
        <f t="shared" si="3"/>
        <v>7934932</v>
      </c>
    </row>
    <row r="10" spans="1:16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2" spans="1:16">
      <c r="A12" s="1" t="s">
        <v>15</v>
      </c>
      <c r="B12" s="6">
        <f>B9+D9+F9+H9+J9+L9+N9</f>
        <v>4024732</v>
      </c>
    </row>
    <row r="13" spans="1:16">
      <c r="A13" s="1" t="s">
        <v>16</v>
      </c>
      <c r="B13" s="6">
        <f>C9+E9+G9+I9+K9+M9+O9</f>
        <v>3910200</v>
      </c>
      <c r="C13" s="6">
        <f>+B12-B13</f>
        <v>114532</v>
      </c>
    </row>
    <row r="14" spans="1:16">
      <c r="B14" s="10">
        <f>SUM(B12:B13)</f>
        <v>7934932</v>
      </c>
    </row>
    <row r="15" spans="1:16">
      <c r="E15" s="6"/>
    </row>
  </sheetData>
  <mergeCells count="7">
    <mergeCell ref="L1:M1"/>
    <mergeCell ref="N1:O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2024</vt:lpstr>
      <vt:lpstr>Resumen</vt:lpstr>
      <vt:lpstr>Hoja3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dcterms:created xsi:type="dcterms:W3CDTF">2025-03-27T20:49:13Z</dcterms:created>
  <dcterms:modified xsi:type="dcterms:W3CDTF">2025-03-28T18:12:08Z</dcterms:modified>
</cp:coreProperties>
</file>